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pfernandes\Desktop\EU_NEP\Relatórios\06 - Junho\"/>
    </mc:Choice>
  </mc:AlternateContent>
  <xr:revisionPtr revIDLastSave="0" documentId="13_ncr:1_{4FFAEEF9-5733-4CDB-BD16-5B78A0494D3D}" xr6:coauthVersionLast="47" xr6:coauthVersionMax="47" xr10:uidLastSave="{00000000-0000-0000-0000-000000000000}"/>
  <bookViews>
    <workbookView xWindow="-120" yWindow="-120" windowWidth="29040" windowHeight="15840" tabRatio="893" xr2:uid="{A800B4F3-1728-4C29-8222-9D21F6ED86F1}"/>
  </bookViews>
  <sheets>
    <sheet name=" Índice" sheetId="30" r:id="rId1"/>
    <sheet name="Siglas" sheetId="3" r:id="rId2"/>
    <sheet name="1" sheetId="1" r:id="rId3"/>
    <sheet name="2" sheetId="4" r:id="rId4"/>
    <sheet name="3" sheetId="5" r:id="rId5"/>
    <sheet name="4 e 5" sheetId="6" r:id="rId6"/>
    <sheet name="6" sheetId="7" r:id="rId7"/>
    <sheet name="7" sheetId="8" r:id="rId8"/>
    <sheet name="8" sheetId="9" r:id="rId9"/>
    <sheet name="9 e 10" sheetId="10" r:id="rId10"/>
    <sheet name="11 e 12" sheetId="11" r:id="rId11"/>
    <sheet name="13 e 14" sheetId="12" r:id="rId12"/>
    <sheet name="15" sheetId="13" r:id="rId13"/>
    <sheet name="16 e 17" sheetId="14" r:id="rId14"/>
    <sheet name="18" sheetId="15" r:id="rId15"/>
    <sheet name="19 e 20" sheetId="16" r:id="rId16"/>
    <sheet name="21" sheetId="36" r:id="rId17"/>
    <sheet name="22" sheetId="17" r:id="rId18"/>
    <sheet name="23" sheetId="18" r:id="rId19"/>
    <sheet name="24" sheetId="19" r:id="rId20"/>
    <sheet name="25" sheetId="20" r:id="rId21"/>
    <sheet name="26" sheetId="21" r:id="rId22"/>
    <sheet name="27" sheetId="22" r:id="rId23"/>
    <sheet name="28" sheetId="23" r:id="rId24"/>
    <sheet name="29" sheetId="24" r:id="rId25"/>
  </sheets>
  <externalReferences>
    <externalReference r:id="rId26"/>
  </externalReferences>
  <definedNames>
    <definedName name="\a">#N/A</definedName>
    <definedName name="_" localSheetId="0">#REF!</definedName>
    <definedName name="_" localSheetId="16">#REF!</definedName>
    <definedName name="_" localSheetId="1">#REF!</definedName>
    <definedName name="_">#REF!</definedName>
    <definedName name="_t1">#REF!</definedName>
    <definedName name="A" localSheetId="16">#REF!</definedName>
    <definedName name="A" localSheetId="1">#REF!</definedName>
    <definedName name="A">#REF!</definedName>
    <definedName name="aa" localSheetId="16">#REF!</definedName>
    <definedName name="aa" localSheetId="1">#REF!</definedName>
    <definedName name="aa">#REF!</definedName>
    <definedName name="Anuário99CNH" localSheetId="16">#REF!</definedName>
    <definedName name="Anuário99CNH" localSheetId="1">#REF!</definedName>
    <definedName name="Anuário99CNH">#REF!</definedName>
    <definedName name="ASAS" localSheetId="16">#REF!</definedName>
    <definedName name="ASAS" localSheetId="1">#REF!</definedName>
    <definedName name="ASAS">#REF!</definedName>
    <definedName name="b" localSheetId="16">#REF!</definedName>
    <definedName name="b" localSheetId="1">#REF!</definedName>
    <definedName name="b">#REF!</definedName>
    <definedName name="bb" localSheetId="16">#REF!</definedName>
    <definedName name="bb" localSheetId="1">#REF!</definedName>
    <definedName name="bb">#REF!</definedName>
    <definedName name="Cabe_1" localSheetId="16">#REF!</definedName>
    <definedName name="Cabe_1" localSheetId="1">#REF!</definedName>
    <definedName name="Cabe_1">#REF!</definedName>
    <definedName name="Cabe_2" localSheetId="16">#REF!</definedName>
    <definedName name="Cabe_2" localSheetId="1">#REF!</definedName>
    <definedName name="Cabe_2">#REF!</definedName>
    <definedName name="Cabe_3" localSheetId="16">#REF!</definedName>
    <definedName name="Cabe_3" localSheetId="1">#REF!</definedName>
    <definedName name="Cabe_3">#REF!</definedName>
    <definedName name="Cabe_4" localSheetId="16">#REF!</definedName>
    <definedName name="Cabe_4" localSheetId="1">#REF!</definedName>
    <definedName name="Cabe_4">#REF!</definedName>
    <definedName name="Cabe_5" localSheetId="16">#REF!</definedName>
    <definedName name="Cabe_5">#REF!</definedName>
    <definedName name="Cabe_6" localSheetId="16">#REF!</definedName>
    <definedName name="Cabe_6">#REF!</definedName>
    <definedName name="Cabe_7" localSheetId="16">#REF!</definedName>
    <definedName name="Cabe_7">#REF!</definedName>
    <definedName name="Cabe_8" localSheetId="16">#REF!</definedName>
    <definedName name="Cabe_8">#REF!</definedName>
    <definedName name="cc" localSheetId="16">#REF!</definedName>
    <definedName name="cc" localSheetId="1">#REF!</definedName>
    <definedName name="cc">#REF!</definedName>
    <definedName name="cen_1" localSheetId="16">#REF!</definedName>
    <definedName name="cen_1" localSheetId="1">#REF!</definedName>
    <definedName name="cen_1">#REF!</definedName>
    <definedName name="cen_2" localSheetId="16">#REF!</definedName>
    <definedName name="cen_2" localSheetId="1">#REF!</definedName>
    <definedName name="cen_2">#REF!</definedName>
    <definedName name="cen_3" localSheetId="16">#REF!</definedName>
    <definedName name="cen_3" localSheetId="1">#REF!</definedName>
    <definedName name="cen_3">#REF!</definedName>
    <definedName name="cen_t" localSheetId="16">#REF!</definedName>
    <definedName name="cen_t" localSheetId="1">#REF!</definedName>
    <definedName name="cen_t">#REF!</definedName>
    <definedName name="dd" localSheetId="16">#REF!</definedName>
    <definedName name="dd" localSheetId="1">#REF!</definedName>
    <definedName name="dd">#REF!</definedName>
    <definedName name="ddd">#REF!</definedName>
    <definedName name="ddddd" localSheetId="16">#REF!</definedName>
    <definedName name="ddddd" localSheetId="1">#REF!</definedName>
    <definedName name="ddddd">#REF!</definedName>
    <definedName name="dddkkk">#REF!</definedName>
    <definedName name="dir_1" localSheetId="16">#REF!</definedName>
    <definedName name="dir_1" localSheetId="1">#REF!</definedName>
    <definedName name="dir_1">#REF!</definedName>
    <definedName name="dir_2" localSheetId="16">#REF!</definedName>
    <definedName name="dir_2" localSheetId="1">#REF!</definedName>
    <definedName name="dir_2">#REF!</definedName>
    <definedName name="dir_3" localSheetId="16">#REF!</definedName>
    <definedName name="dir_3" localSheetId="1">#REF!</definedName>
    <definedName name="dir_3">#REF!</definedName>
    <definedName name="dir_t" localSheetId="16">#REF!</definedName>
    <definedName name="dir_t" localSheetId="1">#REF!</definedName>
    <definedName name="dir_t">#REF!</definedName>
    <definedName name="DISTRITOS" localSheetId="16">#REF!</definedName>
    <definedName name="DISTRITOS" localSheetId="1">#REF!</definedName>
    <definedName name="DISTRITOS">#REF!</definedName>
    <definedName name="distritos1" localSheetId="16">#REF!</definedName>
    <definedName name="distritos1" localSheetId="1">#REF!</definedName>
    <definedName name="distritos1">#REF!</definedName>
    <definedName name="Distritos2" localSheetId="16">#REF!</definedName>
    <definedName name="Distritos2" localSheetId="1">#REF!</definedName>
    <definedName name="Distritos2">#REF!</definedName>
    <definedName name="DS" localSheetId="16">#REF!</definedName>
    <definedName name="DS" localSheetId="1">#REF!</definedName>
    <definedName name="DS">#REF!</definedName>
    <definedName name="ee" localSheetId="16">#REF!</definedName>
    <definedName name="ee" localSheetId="1">#REF!</definedName>
    <definedName name="ee">#REF!</definedName>
    <definedName name="esq_1" localSheetId="16">#REF!</definedName>
    <definedName name="esq_1" localSheetId="1">#REF!</definedName>
    <definedName name="esq_1">#REF!</definedName>
    <definedName name="esq_2" localSheetId="16">#REF!</definedName>
    <definedName name="esq_2" localSheetId="1">#REF!</definedName>
    <definedName name="esq_2">#REF!</definedName>
    <definedName name="esq_3" localSheetId="16">#REF!</definedName>
    <definedName name="esq_3" localSheetId="1">#REF!</definedName>
    <definedName name="esq_3">#REF!</definedName>
    <definedName name="esq_t" localSheetId="16">#REF!</definedName>
    <definedName name="esq_t" localSheetId="1">#REF!</definedName>
    <definedName name="esq_t">#REF!</definedName>
    <definedName name="EWTRFER" localSheetId="16">#REF!</definedName>
    <definedName name="EWTRFER" localSheetId="1">#REF!</definedName>
    <definedName name="EWTRFER">#REF!</definedName>
    <definedName name="ff" localSheetId="16">#REF!</definedName>
    <definedName name="ff" localSheetId="1">#REF!</definedName>
    <definedName name="ff">#REF!</definedName>
    <definedName name="fff">#REF!</definedName>
    <definedName name="ffffff">#REF!</definedName>
    <definedName name="GFFG">'[1]Tx média'!$A$3</definedName>
    <definedName name="gg" localSheetId="16">#REF!</definedName>
    <definedName name="gg" localSheetId="1">#REF!</definedName>
    <definedName name="gg">#REF!</definedName>
    <definedName name="GGGG">#REF!</definedName>
    <definedName name="indic_ITRM" localSheetId="16">#REF!</definedName>
    <definedName name="indic_ITRM" localSheetId="1">#REF!</definedName>
    <definedName name="indic_ITRM">#REF!</definedName>
    <definedName name="Indic_TransRodoviario" localSheetId="16">#REF!</definedName>
    <definedName name="Indic_TransRodoviario" localSheetId="1">#REF!</definedName>
    <definedName name="Indic_TransRodoviario">#REF!</definedName>
    <definedName name="Indic_VáriosPerfGéneroSaúde" localSheetId="16">#REF!</definedName>
    <definedName name="Indic_VáriosPerfGéneroSaúde" localSheetId="1">#REF!</definedName>
    <definedName name="Indic_VáriosPerfGéneroSaúde">#REF!</definedName>
    <definedName name="IR_PARA" localSheetId="16">#REF!</definedName>
    <definedName name="IR_PARA" localSheetId="1">#REF!</definedName>
    <definedName name="IR_PARA">#REF!</definedName>
    <definedName name="Ir_para2" localSheetId="16">#REF!</definedName>
    <definedName name="Ir_para2" localSheetId="1">#REF!</definedName>
    <definedName name="Ir_para2">#REF!</definedName>
    <definedName name="jjj">#REF!</definedName>
    <definedName name="k" localSheetId="16">#REF!</definedName>
    <definedName name="k" localSheetId="1">#REF!</definedName>
    <definedName name="k">#REF!</definedName>
    <definedName name="mmmm" localSheetId="16">#REF!</definedName>
    <definedName name="mmmm" localSheetId="1">#REF!</definedName>
    <definedName name="mmmm">#REF!</definedName>
    <definedName name="nnn" localSheetId="16">#REF!</definedName>
    <definedName name="nnn" localSheetId="1">#REF!</definedName>
    <definedName name="nnn">#REF!</definedName>
    <definedName name="NUTS98" localSheetId="16">#REF!</definedName>
    <definedName name="NUTS98" localSheetId="1">#REF!</definedName>
    <definedName name="NUTS98">#REF!</definedName>
    <definedName name="Pag_1" localSheetId="16">#REF!</definedName>
    <definedName name="Pag_1" localSheetId="1">#REF!</definedName>
    <definedName name="Pag_1">#REF!</definedName>
    <definedName name="Print_Area_MI" localSheetId="16">#REF!</definedName>
    <definedName name="Print_Area_MI" localSheetId="1">#REF!</definedName>
    <definedName name="Print_Area_MI">#REF!</definedName>
    <definedName name="Print_area_MI1" localSheetId="16">#REF!</definedName>
    <definedName name="Print_area_MI1" localSheetId="1">#REF!</definedName>
    <definedName name="Print_area_MI1">#REF!</definedName>
    <definedName name="QP_QC_1999" localSheetId="16">#REF!</definedName>
    <definedName name="QP_QC_1999" localSheetId="1">#REF!</definedName>
    <definedName name="QP_QC_1999">#REF!</definedName>
    <definedName name="QQ" localSheetId="16">#REF!</definedName>
    <definedName name="QQ" localSheetId="1">#REF!</definedName>
    <definedName name="QQ">#REF!</definedName>
    <definedName name="QQQ" localSheetId="16">#REF!</definedName>
    <definedName name="QQQ" localSheetId="1">#REF!</definedName>
    <definedName name="QQQ">#REF!</definedName>
    <definedName name="Quadro_a1" localSheetId="16">#REF!</definedName>
    <definedName name="Quadro_a1" localSheetId="1">#REF!</definedName>
    <definedName name="Quadro_a1">#REF!</definedName>
    <definedName name="Quadro_a2" localSheetId="16">#REF!</definedName>
    <definedName name="Quadro_a2" localSheetId="1">#REF!</definedName>
    <definedName name="Quadro_a2">#REF!</definedName>
    <definedName name="Quadro_b1" localSheetId="16">#REF!</definedName>
    <definedName name="Quadro_b1">#REF!</definedName>
    <definedName name="Quadro_b2" localSheetId="16">#REF!</definedName>
    <definedName name="Quadro_b2">#REF!</definedName>
    <definedName name="Quadro_III.17___Parque_de_veículos_rodoviários_motorizados_presumivelmente_em_circulação__segundo_o_tipo_de_veículo" localSheetId="16">#REF!</definedName>
    <definedName name="Quadro_III.17___Parque_de_veículos_rodoviários_motorizados_presumivelmente_em_circulação__segundo_o_tipo_de_veículo" localSheetId="1">#REF!</definedName>
    <definedName name="Quadro_III.17___Parque_de_veículos_rodoviários_motorizados_presumivelmente_em_circulação__segundo_o_tipo_de_veículo">#REF!</definedName>
    <definedName name="Query1" localSheetId="16">#REF!</definedName>
    <definedName name="Query1" localSheetId="1">#REF!</definedName>
    <definedName name="Query1">#REF!</definedName>
    <definedName name="Query2" localSheetId="16">#REF!</definedName>
    <definedName name="Query2" localSheetId="1">#REF!</definedName>
    <definedName name="Query2">#REF!</definedName>
    <definedName name="query3" localSheetId="16">#REF!</definedName>
    <definedName name="query3" localSheetId="1">#REF!</definedName>
    <definedName name="query3">#REF!</definedName>
    <definedName name="rr" localSheetId="16">#REF!</definedName>
    <definedName name="rr" localSheetId="1">#REF!</definedName>
    <definedName name="rr">#REF!</definedName>
    <definedName name="SPSS" localSheetId="16">#REF!</definedName>
    <definedName name="SPSS" localSheetId="1">#REF!</definedName>
    <definedName name="SPSS">#REF!</definedName>
    <definedName name="Tit_1" localSheetId="16">#REF!</definedName>
    <definedName name="Tit_1" localSheetId="1">#REF!</definedName>
    <definedName name="Tit_1">#REF!</definedName>
    <definedName name="Tit_2" localSheetId="16">#REF!</definedName>
    <definedName name="Tit_2" localSheetId="1">#REF!</definedName>
    <definedName name="Tit_2">#REF!</definedName>
    <definedName name="Tit_3" localSheetId="16">#REF!</definedName>
    <definedName name="Tit_3" localSheetId="1">#REF!</definedName>
    <definedName name="Tit_3">#REF!</definedName>
    <definedName name="Tit_4" localSheetId="16">#REF!</definedName>
    <definedName name="Tit_4" localSheetId="1">#REF!</definedName>
    <definedName name="Tit_4">#REF!</definedName>
    <definedName name="Tit_5" localSheetId="16">#REF!</definedName>
    <definedName name="Tit_5" localSheetId="1">#REF!</definedName>
    <definedName name="Tit_5">#REF!</definedName>
    <definedName name="Titulo" localSheetId="16">#REF!</definedName>
    <definedName name="Titulo" localSheetId="1">#REF!</definedName>
    <definedName name="Titulo">#REF!</definedName>
    <definedName name="Todo" localSheetId="16">#REF!</definedName>
    <definedName name="Todo" localSheetId="1">#REF!</definedName>
    <definedName name="Todo">#REF!</definedName>
    <definedName name="Total_Receita_por_concelho" localSheetId="16">#REF!</definedName>
    <definedName name="Total_Receita_por_concelho" localSheetId="1">#REF!</definedName>
    <definedName name="Total_Receita_por_concelho">#REF!</definedName>
    <definedName name="tt" localSheetId="16">#REF!</definedName>
    <definedName name="tt" localSheetId="1">#REF!</definedName>
    <definedName name="tt">#REF!</definedName>
    <definedName name="Tudo" localSheetId="16">#REF!</definedName>
    <definedName name="Tudo" localSheetId="1">#REF!</definedName>
    <definedName name="Tudo">#REF!</definedName>
    <definedName name="vsdv" localSheetId="16">#REF!</definedName>
    <definedName name="vsdv" localSheetId="1">#REF!</definedName>
    <definedName name="vsdv">#REF!</definedName>
    <definedName name="wefqwer" localSheetId="16">#REF!</definedName>
    <definedName name="wefqwer" localSheetId="1">#REF!</definedName>
    <definedName name="wefqwer">#REF!</definedName>
    <definedName name="wqdswe" localSheetId="16">#REF!</definedName>
    <definedName name="wqdswe" localSheetId="1">#REF!</definedName>
    <definedName name="wqdswe">#REF!</definedName>
    <definedName name="ww" localSheetId="16">#REF!</definedName>
    <definedName name="ww" localSheetId="1">#REF!</definedName>
    <definedName name="ww">#REF!</definedName>
    <definedName name="xx" localSheetId="16">#REF!</definedName>
    <definedName name="xx" localSheetId="1">#REF!</definedName>
    <definedName name="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30" l="1"/>
  <c r="D17" i="36"/>
  <c r="D16" i="36"/>
  <c r="D15" i="36"/>
  <c r="D14" i="36"/>
  <c r="D13" i="36"/>
  <c r="D18" i="36" s="1"/>
  <c r="D11" i="36"/>
  <c r="D10" i="36"/>
  <c r="D9" i="36"/>
  <c r="D8" i="36"/>
  <c r="D7" i="36"/>
  <c r="D6" i="36"/>
  <c r="D5" i="36"/>
  <c r="D12" i="36" l="1"/>
  <c r="D19" i="36" l="1"/>
  <c r="E12" i="36"/>
  <c r="E9" i="36" l="1"/>
  <c r="E15" i="36"/>
  <c r="E10" i="36"/>
  <c r="E8" i="36"/>
  <c r="E17" i="36"/>
  <c r="E16" i="36"/>
  <c r="E18" i="36"/>
  <c r="E13" i="36"/>
  <c r="E7" i="36"/>
  <c r="E14" i="36"/>
  <c r="E11" i="36"/>
  <c r="E5" i="36"/>
  <c r="E6" i="36"/>
  <c r="E19" i="36" l="1"/>
  <c r="L6" i="16" l="1"/>
  <c r="M6" i="16"/>
  <c r="L7" i="16"/>
  <c r="M7" i="16"/>
  <c r="L8" i="16"/>
  <c r="M8" i="16"/>
  <c r="L9" i="16"/>
  <c r="M9" i="16"/>
  <c r="L10" i="16"/>
  <c r="M10" i="16"/>
  <c r="L11" i="16"/>
  <c r="M11" i="16"/>
  <c r="L12" i="16"/>
  <c r="M12" i="16"/>
  <c r="L13" i="16"/>
  <c r="M13" i="16"/>
  <c r="K7" i="16"/>
  <c r="K8" i="16"/>
  <c r="K9" i="16"/>
  <c r="K10" i="16"/>
  <c r="K11" i="16"/>
  <c r="K12" i="16"/>
  <c r="K13" i="16"/>
  <c r="K6" i="16"/>
  <c r="O6" i="12"/>
  <c r="P6" i="12"/>
  <c r="O7" i="12"/>
  <c r="P7" i="12"/>
  <c r="O8" i="12"/>
  <c r="P8" i="12"/>
  <c r="O9" i="12"/>
  <c r="P9" i="12"/>
  <c r="O10" i="12"/>
  <c r="P10" i="12"/>
  <c r="O11" i="12"/>
  <c r="P11" i="12"/>
  <c r="O12" i="12"/>
  <c r="P12" i="12"/>
  <c r="O13" i="12"/>
  <c r="P13" i="12"/>
  <c r="N7" i="12"/>
  <c r="N8" i="12"/>
  <c r="N9" i="12"/>
  <c r="N10" i="12"/>
  <c r="N11" i="12"/>
  <c r="N12" i="12"/>
  <c r="N13" i="12"/>
  <c r="N6" i="12"/>
  <c r="O6" i="11"/>
  <c r="P6" i="11"/>
  <c r="O7" i="11"/>
  <c r="P7" i="11"/>
  <c r="N7" i="11"/>
  <c r="N6" i="11"/>
  <c r="O6" i="10"/>
  <c r="P6" i="10"/>
  <c r="O7" i="10"/>
  <c r="P7" i="10"/>
  <c r="O8" i="10"/>
  <c r="P8" i="10"/>
  <c r="N7" i="10"/>
  <c r="N8" i="10"/>
  <c r="N6" i="10"/>
  <c r="G9" i="9"/>
  <c r="G7" i="1"/>
  <c r="B46" i="30" l="1"/>
  <c r="B15" i="11" l="1"/>
  <c r="K13" i="9"/>
  <c r="K23" i="6"/>
  <c r="L23" i="6"/>
  <c r="H23" i="6"/>
  <c r="I23" i="6"/>
  <c r="E23" i="6"/>
  <c r="F23" i="6"/>
  <c r="C23" i="6"/>
  <c r="C22" i="6"/>
  <c r="B23" i="6"/>
  <c r="C12" i="6"/>
  <c r="D12" i="6"/>
  <c r="E12" i="6"/>
  <c r="F12" i="6"/>
  <c r="G12" i="6"/>
  <c r="H12" i="6"/>
  <c r="I12" i="6"/>
  <c r="J12" i="6"/>
  <c r="K12" i="6"/>
  <c r="L12" i="6"/>
  <c r="M12" i="6"/>
  <c r="B12" i="6"/>
  <c r="L24" i="6" l="1"/>
  <c r="K24" i="6"/>
  <c r="C24" i="6"/>
  <c r="B24" i="6"/>
  <c r="F24" i="6"/>
  <c r="E24" i="6"/>
  <c r="I24" i="6"/>
  <c r="H24" i="6"/>
  <c r="H10" i="20"/>
  <c r="H12" i="20"/>
  <c r="H8" i="20"/>
  <c r="G9" i="20"/>
  <c r="G11" i="20"/>
  <c r="G7" i="20"/>
  <c r="F15" i="20"/>
  <c r="E15" i="20"/>
  <c r="D9" i="20"/>
  <c r="D11" i="20"/>
  <c r="D7" i="20"/>
  <c r="D7" i="19"/>
  <c r="D8" i="19"/>
  <c r="D9" i="19"/>
  <c r="D10" i="19"/>
  <c r="D11" i="19"/>
  <c r="D12" i="19"/>
  <c r="D13" i="19"/>
  <c r="D6" i="19"/>
  <c r="J8" i="18"/>
  <c r="J7" i="18"/>
  <c r="J6" i="18"/>
  <c r="G8" i="18"/>
  <c r="G7" i="18"/>
  <c r="G6" i="18"/>
  <c r="D7" i="18"/>
  <c r="D8" i="18"/>
  <c r="D6" i="18"/>
  <c r="G8" i="17"/>
  <c r="J8" i="17"/>
  <c r="J7" i="17"/>
  <c r="J6" i="17"/>
  <c r="G7" i="17"/>
  <c r="G6" i="17"/>
  <c r="D8" i="17"/>
  <c r="D7" i="17"/>
  <c r="G14" i="13"/>
  <c r="G12" i="13"/>
  <c r="L13" i="9" l="1"/>
  <c r="I13" i="9"/>
  <c r="J13" i="9" s="1"/>
  <c r="H13" i="9"/>
  <c r="F13" i="9"/>
  <c r="E13" i="9"/>
  <c r="C13" i="9"/>
  <c r="B13" i="9"/>
  <c r="L20" i="6"/>
  <c r="L21" i="6"/>
  <c r="L22" i="6"/>
  <c r="K20" i="6"/>
  <c r="K21" i="6"/>
  <c r="K22" i="6"/>
  <c r="I20" i="6"/>
  <c r="I21" i="6"/>
  <c r="I22" i="6"/>
  <c r="H20" i="6"/>
  <c r="H21" i="6"/>
  <c r="H22" i="6"/>
  <c r="F20" i="6"/>
  <c r="F21" i="6"/>
  <c r="F22" i="6"/>
  <c r="E20" i="6"/>
  <c r="E21" i="6"/>
  <c r="E22" i="6"/>
  <c r="C20" i="6"/>
  <c r="C21" i="6"/>
  <c r="B20" i="6"/>
  <c r="B21" i="6"/>
  <c r="B22" i="6"/>
  <c r="G13" i="9" l="1"/>
  <c r="B52" i="30" l="1"/>
  <c r="B51" i="30"/>
  <c r="B47" i="30"/>
  <c r="B45" i="30"/>
  <c r="B44" i="30"/>
  <c r="B43" i="30"/>
  <c r="B42" i="30"/>
  <c r="B34" i="30"/>
  <c r="B33" i="30"/>
  <c r="B32" i="30"/>
  <c r="B31" i="30"/>
  <c r="B30" i="30"/>
  <c r="B29" i="30"/>
  <c r="B28" i="30"/>
  <c r="B27" i="30"/>
  <c r="B26" i="30"/>
  <c r="B25" i="30"/>
  <c r="B24" i="30"/>
  <c r="B23" i="30"/>
  <c r="B22" i="30"/>
  <c r="B21" i="30"/>
  <c r="B20" i="30"/>
  <c r="B19" i="30"/>
  <c r="B18" i="30"/>
  <c r="B17" i="30"/>
  <c r="B13" i="30"/>
  <c r="B12" i="30"/>
  <c r="I11" i="5" l="1"/>
  <c r="E11" i="5"/>
  <c r="C14" i="5"/>
  <c r="D14" i="5"/>
  <c r="F14" i="5"/>
  <c r="G14" i="5"/>
  <c r="H14" i="5"/>
  <c r="B14" i="5"/>
  <c r="C13" i="5"/>
  <c r="D13" i="5"/>
  <c r="F13" i="5"/>
  <c r="G13" i="5"/>
  <c r="H13" i="5"/>
  <c r="B13" i="5"/>
  <c r="C12" i="5"/>
  <c r="D12" i="5"/>
  <c r="F12" i="5"/>
  <c r="G12" i="5"/>
  <c r="H12" i="5"/>
  <c r="B12" i="5"/>
  <c r="K5" i="24"/>
  <c r="I5" i="5" l="1"/>
  <c r="I12" i="5" s="1"/>
  <c r="E5" i="5"/>
  <c r="E12" i="5" s="1"/>
  <c r="A4" i="22"/>
  <c r="A4" i="21"/>
  <c r="A4" i="20"/>
  <c r="A4" i="19"/>
  <c r="A4" i="18"/>
  <c r="A4" i="17"/>
  <c r="A19" i="16"/>
  <c r="A4" i="16"/>
  <c r="A4" i="15"/>
  <c r="A13" i="14"/>
  <c r="A4" i="14"/>
  <c r="A4" i="13"/>
  <c r="A19" i="12"/>
  <c r="A4" i="12"/>
  <c r="A12" i="11"/>
  <c r="A4" i="11"/>
  <c r="A13" i="10"/>
  <c r="A4" i="10"/>
  <c r="A4" i="9"/>
  <c r="A4" i="8"/>
  <c r="A4" i="7"/>
  <c r="A4" i="4"/>
  <c r="G8" i="9" l="1"/>
  <c r="I29" i="16"/>
  <c r="H29" i="16"/>
  <c r="I28" i="16"/>
  <c r="H28" i="16"/>
  <c r="I27" i="16"/>
  <c r="H27" i="16"/>
  <c r="I26" i="16"/>
  <c r="H26" i="16"/>
  <c r="I25" i="16"/>
  <c r="H25" i="16"/>
  <c r="I24" i="16"/>
  <c r="H24" i="16"/>
  <c r="I23" i="16"/>
  <c r="H23" i="16"/>
  <c r="I22" i="16"/>
  <c r="H22" i="16"/>
  <c r="F29" i="16"/>
  <c r="E29" i="16"/>
  <c r="F28" i="16"/>
  <c r="E28" i="16"/>
  <c r="F27" i="16"/>
  <c r="E27" i="16"/>
  <c r="F26" i="16"/>
  <c r="E26" i="16"/>
  <c r="F25" i="16"/>
  <c r="E25" i="16"/>
  <c r="F24" i="16"/>
  <c r="E24" i="16"/>
  <c r="F23" i="16"/>
  <c r="E23" i="16"/>
  <c r="F22" i="16"/>
  <c r="E22" i="16"/>
  <c r="C28" i="16"/>
  <c r="C23" i="16"/>
  <c r="C24" i="16"/>
  <c r="C25" i="16"/>
  <c r="C26" i="16"/>
  <c r="C27" i="16"/>
  <c r="C29" i="16"/>
  <c r="C22" i="16"/>
  <c r="B23" i="16"/>
  <c r="B24" i="16"/>
  <c r="B25" i="16"/>
  <c r="B26" i="16"/>
  <c r="B27" i="16"/>
  <c r="B28" i="16"/>
  <c r="B29" i="16"/>
  <c r="B22" i="16"/>
  <c r="I18" i="14"/>
  <c r="H18" i="14"/>
  <c r="I17" i="14"/>
  <c r="H17" i="14"/>
  <c r="I16" i="14"/>
  <c r="H16" i="14"/>
  <c r="F18" i="14"/>
  <c r="E18" i="14"/>
  <c r="F17" i="14"/>
  <c r="E17" i="14"/>
  <c r="F16" i="14"/>
  <c r="E16" i="14"/>
  <c r="C17" i="14"/>
  <c r="C18" i="14"/>
  <c r="C16" i="14"/>
  <c r="B17" i="14"/>
  <c r="B18" i="14"/>
  <c r="B16" i="14"/>
  <c r="L29" i="12"/>
  <c r="K29" i="12"/>
  <c r="L28" i="12"/>
  <c r="K28" i="12"/>
  <c r="L27" i="12"/>
  <c r="K27" i="12"/>
  <c r="L26" i="12"/>
  <c r="K26" i="12"/>
  <c r="L25" i="12"/>
  <c r="K25" i="12"/>
  <c r="L24" i="12"/>
  <c r="K24" i="12"/>
  <c r="L23" i="12"/>
  <c r="K23" i="12"/>
  <c r="L22" i="12"/>
  <c r="K22" i="12"/>
  <c r="I29" i="12"/>
  <c r="H29" i="12"/>
  <c r="I28" i="12"/>
  <c r="H28" i="12"/>
  <c r="I27" i="12"/>
  <c r="H27" i="12"/>
  <c r="I26" i="12"/>
  <c r="H26" i="12"/>
  <c r="I25" i="12"/>
  <c r="H25" i="12"/>
  <c r="I24" i="12"/>
  <c r="H24" i="12"/>
  <c r="I23" i="12"/>
  <c r="H23" i="12"/>
  <c r="I22" i="12"/>
  <c r="H22" i="12"/>
  <c r="F29" i="12"/>
  <c r="E29" i="12"/>
  <c r="F28" i="12"/>
  <c r="E28" i="12"/>
  <c r="F27" i="12"/>
  <c r="E27" i="12"/>
  <c r="F26" i="12"/>
  <c r="E26" i="12"/>
  <c r="F25" i="12"/>
  <c r="E25" i="12"/>
  <c r="F24" i="12"/>
  <c r="E24" i="12"/>
  <c r="F23" i="12"/>
  <c r="E23" i="12"/>
  <c r="F22" i="12"/>
  <c r="E22" i="12"/>
  <c r="C23" i="12"/>
  <c r="C24" i="12"/>
  <c r="C25" i="12"/>
  <c r="C26" i="12"/>
  <c r="C27" i="12"/>
  <c r="C28" i="12"/>
  <c r="C29" i="12"/>
  <c r="C22" i="12"/>
  <c r="B23" i="12"/>
  <c r="B24" i="12"/>
  <c r="B25" i="12"/>
  <c r="B26" i="12"/>
  <c r="B27" i="12"/>
  <c r="B28" i="12"/>
  <c r="B29" i="12"/>
  <c r="B22" i="12"/>
  <c r="L16" i="11"/>
  <c r="K16" i="11"/>
  <c r="L15" i="11"/>
  <c r="K15" i="11"/>
  <c r="I16" i="11"/>
  <c r="H16" i="11"/>
  <c r="I15" i="11"/>
  <c r="H15" i="11"/>
  <c r="F16" i="11"/>
  <c r="E16" i="11"/>
  <c r="F15" i="11"/>
  <c r="E15" i="11"/>
  <c r="C16" i="11"/>
  <c r="C15" i="11"/>
  <c r="B16" i="11"/>
  <c r="L18" i="10"/>
  <c r="K18" i="10"/>
  <c r="L17" i="10"/>
  <c r="K17" i="10"/>
  <c r="L16" i="10"/>
  <c r="K16" i="10"/>
  <c r="I18" i="10"/>
  <c r="H18" i="10"/>
  <c r="I17" i="10"/>
  <c r="H17" i="10"/>
  <c r="I16" i="10"/>
  <c r="H16" i="10"/>
  <c r="F18" i="10"/>
  <c r="E18" i="10"/>
  <c r="F17" i="10"/>
  <c r="E17" i="10"/>
  <c r="F16" i="10"/>
  <c r="E16" i="10"/>
  <c r="C17" i="10"/>
  <c r="C18" i="10"/>
  <c r="C16" i="10"/>
  <c r="B17" i="10"/>
  <c r="B18" i="10"/>
  <c r="B16" i="10"/>
  <c r="L19" i="6"/>
  <c r="K19" i="6"/>
  <c r="I19" i="6"/>
  <c r="H19" i="6"/>
  <c r="F19" i="6"/>
  <c r="E19" i="6"/>
  <c r="C19" i="6"/>
  <c r="B19" i="6"/>
  <c r="N16" i="11" l="1"/>
  <c r="O16" i="11"/>
  <c r="N15" i="11"/>
  <c r="O15" i="11"/>
  <c r="O17" i="10" l="1"/>
  <c r="N17" i="10"/>
  <c r="N16" i="10"/>
  <c r="O16" i="10"/>
  <c r="N18" i="10"/>
  <c r="O18" i="10"/>
  <c r="J9" i="14"/>
  <c r="G9" i="14"/>
  <c r="D9" i="14"/>
  <c r="M14" i="12"/>
  <c r="J14" i="12"/>
  <c r="G14" i="12"/>
  <c r="D14" i="12"/>
  <c r="P14" i="12" l="1"/>
  <c r="G7" i="4"/>
  <c r="E10" i="5" l="1"/>
  <c r="E14" i="5" s="1"/>
  <c r="E9" i="5"/>
  <c r="E8" i="5"/>
  <c r="E7" i="5"/>
  <c r="E6" i="5"/>
  <c r="E13" i="5" s="1"/>
  <c r="I8" i="5" l="1"/>
  <c r="I9" i="5"/>
  <c r="I10" i="5"/>
  <c r="I14" i="5" s="1"/>
  <c r="I6" i="5"/>
  <c r="I13" i="5" s="1"/>
  <c r="I7" i="5"/>
  <c r="N23" i="12"/>
  <c r="O23" i="12"/>
  <c r="N24" i="12"/>
  <c r="O24" i="12"/>
  <c r="N25" i="12"/>
  <c r="O25" i="12"/>
  <c r="N26" i="12"/>
  <c r="O26" i="12"/>
  <c r="N27" i="12"/>
  <c r="O27" i="12"/>
  <c r="N28" i="12"/>
  <c r="O28" i="12"/>
  <c r="N29" i="12"/>
  <c r="O29" i="12"/>
  <c r="O22" i="12"/>
  <c r="N22" i="12"/>
  <c r="G10" i="13"/>
  <c r="G6" i="13"/>
  <c r="J9" i="9"/>
  <c r="D11" i="9"/>
  <c r="D12" i="9"/>
  <c r="G8" i="4"/>
  <c r="M11" i="9"/>
  <c r="C14" i="16" l="1"/>
  <c r="D14" i="16"/>
  <c r="E14" i="16"/>
  <c r="F14" i="16"/>
  <c r="G14" i="16"/>
  <c r="H14" i="16"/>
  <c r="I14" i="16"/>
  <c r="J14" i="16"/>
  <c r="B14" i="16"/>
  <c r="E7" i="15"/>
  <c r="E8" i="15"/>
  <c r="E9" i="15"/>
  <c r="E10" i="15"/>
  <c r="E11" i="15"/>
  <c r="E12" i="15"/>
  <c r="E6" i="15"/>
  <c r="B13" i="15"/>
  <c r="K8" i="11"/>
  <c r="L8" i="11"/>
  <c r="M8" i="11"/>
  <c r="H8" i="11"/>
  <c r="I8" i="11"/>
  <c r="J8" i="11"/>
  <c r="C8" i="11"/>
  <c r="D8" i="11"/>
  <c r="E8" i="11"/>
  <c r="F8" i="11"/>
  <c r="G8" i="11"/>
  <c r="B8" i="11"/>
  <c r="C9" i="10"/>
  <c r="D9" i="10"/>
  <c r="E9" i="10"/>
  <c r="F9" i="10"/>
  <c r="G9" i="10"/>
  <c r="H9" i="10"/>
  <c r="I9" i="10"/>
  <c r="J9" i="10"/>
  <c r="K9" i="10"/>
  <c r="L9" i="10"/>
  <c r="M9" i="10"/>
  <c r="G15" i="20"/>
  <c r="E25" i="6" l="1"/>
  <c r="F25" i="6"/>
  <c r="C25" i="6"/>
  <c r="B25" i="6"/>
  <c r="I25" i="6"/>
  <c r="H25" i="6"/>
  <c r="K25" i="6"/>
  <c r="L25" i="6"/>
  <c r="L25" i="16"/>
  <c r="K25" i="16"/>
  <c r="L29" i="16"/>
  <c r="K29" i="16"/>
  <c r="F30" i="16"/>
  <c r="E30" i="16"/>
  <c r="L28" i="16"/>
  <c r="K28" i="16"/>
  <c r="L24" i="16"/>
  <c r="K24" i="16"/>
  <c r="B30" i="16"/>
  <c r="C30" i="16"/>
  <c r="L26" i="16"/>
  <c r="K26" i="16"/>
  <c r="L27" i="16"/>
  <c r="K27" i="16"/>
  <c r="L23" i="16"/>
  <c r="K23" i="16"/>
  <c r="L22" i="16"/>
  <c r="K22" i="16"/>
  <c r="I30" i="16"/>
  <c r="H30" i="16"/>
  <c r="L17" i="11"/>
  <c r="K17" i="11"/>
  <c r="I17" i="11"/>
  <c r="H17" i="11"/>
  <c r="E17" i="11"/>
  <c r="F17" i="11"/>
  <c r="B17" i="11"/>
  <c r="C17" i="11"/>
  <c r="I19" i="10"/>
  <c r="H19" i="10"/>
  <c r="L19" i="10"/>
  <c r="K19" i="10"/>
  <c r="C19" i="10"/>
  <c r="F19" i="10"/>
  <c r="E19" i="10"/>
  <c r="N8" i="11"/>
  <c r="P8" i="11"/>
  <c r="O8" i="11"/>
  <c r="P9" i="10"/>
  <c r="O9" i="10"/>
  <c r="M14" i="16"/>
  <c r="L14" i="16"/>
  <c r="K14" i="16"/>
  <c r="B19" i="23"/>
  <c r="C9" i="22"/>
  <c r="B9" i="22"/>
  <c r="D7" i="22"/>
  <c r="D8" i="22"/>
  <c r="D6" i="22"/>
  <c r="G7" i="21"/>
  <c r="F8" i="21"/>
  <c r="E8" i="21"/>
  <c r="D7" i="21"/>
  <c r="H16" i="20"/>
  <c r="C15" i="20"/>
  <c r="B15" i="20"/>
  <c r="C14" i="19"/>
  <c r="B14" i="19"/>
  <c r="F10" i="18"/>
  <c r="E10" i="18"/>
  <c r="C10" i="18"/>
  <c r="B10" i="18"/>
  <c r="I10" i="17"/>
  <c r="H10" i="17"/>
  <c r="F10" i="17"/>
  <c r="E10" i="17"/>
  <c r="C10" i="17"/>
  <c r="B10" i="17"/>
  <c r="D13" i="15"/>
  <c r="E13" i="15" s="1"/>
  <c r="C13" i="15"/>
  <c r="F7" i="15"/>
  <c r="F8" i="15"/>
  <c r="F9" i="15"/>
  <c r="F10" i="15"/>
  <c r="F11" i="15"/>
  <c r="F12" i="15"/>
  <c r="F6" i="15"/>
  <c r="I9" i="14"/>
  <c r="I19" i="14" s="1"/>
  <c r="H9" i="14"/>
  <c r="H19" i="14" s="1"/>
  <c r="F9" i="14"/>
  <c r="F19" i="14" s="1"/>
  <c r="E9" i="14"/>
  <c r="E19" i="14" s="1"/>
  <c r="C9" i="14"/>
  <c r="C19" i="14" s="1"/>
  <c r="B9" i="14"/>
  <c r="B19" i="14" s="1"/>
  <c r="L24" i="13"/>
  <c r="K24" i="13"/>
  <c r="I24" i="13"/>
  <c r="H24" i="13"/>
  <c r="F24" i="13"/>
  <c r="E24" i="13"/>
  <c r="C24" i="13"/>
  <c r="B24" i="13"/>
  <c r="M7" i="13"/>
  <c r="M8" i="13"/>
  <c r="M9" i="13"/>
  <c r="M10" i="13"/>
  <c r="M11" i="13"/>
  <c r="M12" i="13"/>
  <c r="M13" i="13"/>
  <c r="M14" i="13"/>
  <c r="M15" i="13"/>
  <c r="M16" i="13"/>
  <c r="M17" i="13"/>
  <c r="M18" i="13"/>
  <c r="M19" i="13"/>
  <c r="M20" i="13"/>
  <c r="M21" i="13"/>
  <c r="M22" i="13"/>
  <c r="M23" i="13"/>
  <c r="J7" i="13"/>
  <c r="J8" i="13"/>
  <c r="J9" i="13"/>
  <c r="J10" i="13"/>
  <c r="J11" i="13"/>
  <c r="J12" i="13"/>
  <c r="J13" i="13"/>
  <c r="J14" i="13"/>
  <c r="J15" i="13"/>
  <c r="J16" i="13"/>
  <c r="J17" i="13"/>
  <c r="J18" i="13"/>
  <c r="J19" i="13"/>
  <c r="J20" i="13"/>
  <c r="J21" i="13"/>
  <c r="J22" i="13"/>
  <c r="J23" i="13"/>
  <c r="G7" i="13"/>
  <c r="G8" i="13"/>
  <c r="G9" i="13"/>
  <c r="G11" i="13"/>
  <c r="G13" i="13"/>
  <c r="G15" i="13"/>
  <c r="G16" i="13"/>
  <c r="G17" i="13"/>
  <c r="G18" i="13"/>
  <c r="G19" i="13"/>
  <c r="G20" i="13"/>
  <c r="G21" i="13"/>
  <c r="G22" i="13"/>
  <c r="G23" i="13"/>
  <c r="D7" i="13"/>
  <c r="D8" i="13"/>
  <c r="D9" i="13"/>
  <c r="D10" i="13"/>
  <c r="D11" i="13"/>
  <c r="D12" i="13"/>
  <c r="D13" i="13"/>
  <c r="D14" i="13"/>
  <c r="D15" i="13"/>
  <c r="D16" i="13"/>
  <c r="D17" i="13"/>
  <c r="D18" i="13"/>
  <c r="D19" i="13"/>
  <c r="D20" i="13"/>
  <c r="D21" i="13"/>
  <c r="D22" i="13"/>
  <c r="D23" i="13"/>
  <c r="M6" i="13"/>
  <c r="J6" i="13"/>
  <c r="D6" i="13"/>
  <c r="L14" i="12"/>
  <c r="L30" i="12" s="1"/>
  <c r="K14" i="12"/>
  <c r="K30" i="12" s="1"/>
  <c r="I14" i="12"/>
  <c r="I30" i="12" s="1"/>
  <c r="H14" i="12"/>
  <c r="H30" i="12" s="1"/>
  <c r="F14" i="12"/>
  <c r="F30" i="12" s="1"/>
  <c r="E14" i="12"/>
  <c r="E30" i="12" s="1"/>
  <c r="C14" i="12"/>
  <c r="C30" i="12" s="1"/>
  <c r="B14" i="12"/>
  <c r="B30" i="12" s="1"/>
  <c r="B9" i="10"/>
  <c r="N9" i="10" s="1"/>
  <c r="M7" i="9"/>
  <c r="M8" i="9"/>
  <c r="M9" i="9"/>
  <c r="M10" i="9"/>
  <c r="M12" i="9"/>
  <c r="J7" i="9"/>
  <c r="J8" i="9"/>
  <c r="G7" i="9"/>
  <c r="D7" i="9"/>
  <c r="D8" i="9"/>
  <c r="D9" i="9"/>
  <c r="D10" i="9"/>
  <c r="M6" i="9"/>
  <c r="J6" i="9"/>
  <c r="G6" i="9"/>
  <c r="D6" i="9"/>
  <c r="L14" i="8"/>
  <c r="K14" i="8"/>
  <c r="I14" i="8"/>
  <c r="H14" i="8"/>
  <c r="F14" i="8"/>
  <c r="E14" i="8"/>
  <c r="C14" i="8"/>
  <c r="B14" i="8"/>
  <c r="M7" i="8"/>
  <c r="M8" i="8"/>
  <c r="M9" i="8"/>
  <c r="M10" i="8"/>
  <c r="M11" i="8"/>
  <c r="M12" i="8"/>
  <c r="M13" i="8"/>
  <c r="J7" i="8"/>
  <c r="J8" i="8"/>
  <c r="J9" i="8"/>
  <c r="J10" i="8"/>
  <c r="J11" i="8"/>
  <c r="J12" i="8"/>
  <c r="J13" i="8"/>
  <c r="G7" i="8"/>
  <c r="G8" i="8"/>
  <c r="G9" i="8"/>
  <c r="G10" i="8"/>
  <c r="G11" i="8"/>
  <c r="G12" i="8"/>
  <c r="G13" i="8"/>
  <c r="D7" i="8"/>
  <c r="D8" i="8"/>
  <c r="D9" i="8"/>
  <c r="D10" i="8"/>
  <c r="D11" i="8"/>
  <c r="D12" i="8"/>
  <c r="D13" i="8"/>
  <c r="M6" i="8"/>
  <c r="J6" i="8"/>
  <c r="G6" i="8"/>
  <c r="D6" i="8"/>
  <c r="L13" i="7"/>
  <c r="K13" i="7"/>
  <c r="I13" i="7"/>
  <c r="H13" i="7"/>
  <c r="F13" i="7"/>
  <c r="E13" i="7"/>
  <c r="C13" i="7"/>
  <c r="B13" i="7"/>
  <c r="M7" i="7"/>
  <c r="M8" i="7"/>
  <c r="M9" i="7"/>
  <c r="M10" i="7"/>
  <c r="M11" i="7"/>
  <c r="M12" i="7"/>
  <c r="J7" i="7"/>
  <c r="J8" i="7"/>
  <c r="J9" i="7"/>
  <c r="J10" i="7"/>
  <c r="J11" i="7"/>
  <c r="J12" i="7"/>
  <c r="G7" i="7"/>
  <c r="G8" i="7"/>
  <c r="G9" i="7"/>
  <c r="G10" i="7"/>
  <c r="G11" i="7"/>
  <c r="G12" i="7"/>
  <c r="D7" i="7"/>
  <c r="D8" i="7"/>
  <c r="D9" i="7"/>
  <c r="D10" i="7"/>
  <c r="D11" i="7"/>
  <c r="D12" i="7"/>
  <c r="M6" i="7"/>
  <c r="J6" i="7"/>
  <c r="G6" i="7"/>
  <c r="D6" i="7"/>
  <c r="L9" i="4"/>
  <c r="K9" i="4"/>
  <c r="I9" i="4"/>
  <c r="H9" i="4"/>
  <c r="F9" i="4"/>
  <c r="E9" i="4"/>
  <c r="C9" i="4"/>
  <c r="B9" i="4"/>
  <c r="M7" i="4"/>
  <c r="M8" i="4"/>
  <c r="J7" i="4"/>
  <c r="J8" i="4"/>
  <c r="M6" i="4"/>
  <c r="J6" i="4"/>
  <c r="G6" i="4"/>
  <c r="D7" i="4"/>
  <c r="D8" i="4"/>
  <c r="D6" i="4"/>
  <c r="L9" i="1"/>
  <c r="K9" i="1"/>
  <c r="I9" i="1"/>
  <c r="H9" i="1"/>
  <c r="F9" i="1"/>
  <c r="E9" i="1"/>
  <c r="C9" i="1"/>
  <c r="B9" i="1"/>
  <c r="M7" i="1"/>
  <c r="M8" i="1"/>
  <c r="M6" i="1"/>
  <c r="J7" i="1"/>
  <c r="J8" i="1"/>
  <c r="J6" i="1"/>
  <c r="G8" i="1"/>
  <c r="G6" i="1"/>
  <c r="D7" i="1"/>
  <c r="D8" i="1"/>
  <c r="D6" i="1"/>
  <c r="H10" i="18" l="1"/>
  <c r="I10" i="18"/>
  <c r="M9" i="1"/>
  <c r="L30" i="16"/>
  <c r="K30" i="16"/>
  <c r="N17" i="11"/>
  <c r="O17" i="11"/>
  <c r="B19" i="10"/>
  <c r="N19" i="10"/>
  <c r="O19" i="10"/>
  <c r="M24" i="13"/>
  <c r="H8" i="21"/>
  <c r="D14" i="19"/>
  <c r="M14" i="8"/>
  <c r="O14" i="12"/>
  <c r="O30" i="12" s="1"/>
  <c r="D24" i="13"/>
  <c r="N14" i="12"/>
  <c r="N30" i="12" s="1"/>
  <c r="G9" i="1"/>
  <c r="D9" i="1"/>
  <c r="D10" i="18"/>
  <c r="D10" i="17"/>
  <c r="M13" i="9"/>
  <c r="D9" i="22"/>
  <c r="J9" i="1"/>
  <c r="G10" i="17"/>
  <c r="J24" i="13"/>
  <c r="G24" i="13"/>
  <c r="J14" i="8"/>
  <c r="D15" i="20"/>
  <c r="G10" i="18"/>
  <c r="J10" i="17"/>
  <c r="F13" i="15"/>
  <c r="D13" i="9"/>
  <c r="G14" i="8"/>
  <c r="D14" i="8"/>
  <c r="M13" i="7"/>
  <c r="J13" i="7"/>
  <c r="G13" i="7"/>
  <c r="D13" i="7"/>
  <c r="M9" i="4"/>
  <c r="J9" i="4"/>
  <c r="G9" i="4"/>
  <c r="D9" i="4"/>
  <c r="J10" i="18" l="1"/>
</calcChain>
</file>

<file path=xl/sharedStrings.xml><?xml version="1.0" encoding="utf-8"?>
<sst xmlns="http://schemas.openxmlformats.org/spreadsheetml/2006/main" count="533" uniqueCount="225">
  <si>
    <t>1 - Sinistralidade em Portugal</t>
  </si>
  <si>
    <t>2 - Sinistralidade no Continente</t>
  </si>
  <si>
    <t>CAPÍTULO II - Fiscalização</t>
  </si>
  <si>
    <t>1 - Fiscalização ANSR, GNR, PSP e PML</t>
  </si>
  <si>
    <t>CAPÍTULO III - Processo Contraordenacional</t>
  </si>
  <si>
    <t>SIGLAS e  ABREVIATURAS</t>
  </si>
  <si>
    <t>AcV</t>
  </si>
  <si>
    <t>Acidente com vítimas</t>
  </si>
  <si>
    <t>AcVM</t>
  </si>
  <si>
    <t>Acidente com vítimas mortais</t>
  </si>
  <si>
    <t>AcFG</t>
  </si>
  <si>
    <t>Acidente com feridos graves</t>
  </si>
  <si>
    <t>AcFL</t>
  </si>
  <si>
    <t>Acidente com feridos leves</t>
  </si>
  <si>
    <t>ANSR</t>
  </si>
  <si>
    <t>Autoridade Nacional de Segurança Rodoviária</t>
  </si>
  <si>
    <t>BEAV</t>
  </si>
  <si>
    <t>Boletim Estatístico de Acidente de Viação</t>
  </si>
  <si>
    <t>FG</t>
  </si>
  <si>
    <t>Ferido grave</t>
  </si>
  <si>
    <t>FL</t>
  </si>
  <si>
    <t>Ferido leve</t>
  </si>
  <si>
    <t>GNR</t>
  </si>
  <si>
    <t>Guarda Nacional Republicana</t>
  </si>
  <si>
    <t>IGR</t>
  </si>
  <si>
    <t>Índice de gravidade</t>
  </si>
  <si>
    <t>PML</t>
  </si>
  <si>
    <t>Polícia Municipal de Lisboa</t>
  </si>
  <si>
    <t>PSP</t>
  </si>
  <si>
    <t>Polícia de Segurança Pública</t>
  </si>
  <si>
    <t>SINCRO</t>
  </si>
  <si>
    <t>VM</t>
  </si>
  <si>
    <t>p.p.</t>
  </si>
  <si>
    <t>Pontos percentuais</t>
  </si>
  <si>
    <t>Continente</t>
  </si>
  <si>
    <t>Total</t>
  </si>
  <si>
    <t>RA Açores</t>
  </si>
  <si>
    <t>RA Madeira</t>
  </si>
  <si>
    <t>RA</t>
  </si>
  <si>
    <t>Região Autónoma</t>
  </si>
  <si>
    <t>AcVM+AcFG</t>
  </si>
  <si>
    <t>Vítimas totais</t>
  </si>
  <si>
    <t>Mês</t>
  </si>
  <si>
    <t>2.ª feira</t>
  </si>
  <si>
    <t>3.ª feira</t>
  </si>
  <si>
    <t>4.ª feira</t>
  </si>
  <si>
    <t>5.ª feira</t>
  </si>
  <si>
    <t>6.ª feira</t>
  </si>
  <si>
    <t>Sábado</t>
  </si>
  <si>
    <t>Domingo</t>
  </si>
  <si>
    <t>Janeiro</t>
  </si>
  <si>
    <t>[00:00-03:00[</t>
  </si>
  <si>
    <t>[03:00-06:00[</t>
  </si>
  <si>
    <t>[06:00-09:00[</t>
  </si>
  <si>
    <t>[09:00-12:00[</t>
  </si>
  <si>
    <t>[12:00-15:00[</t>
  </si>
  <si>
    <t>[15:00-18:00[</t>
  </si>
  <si>
    <t>[18:00-21:00[</t>
  </si>
  <si>
    <t>Bom tempo</t>
  </si>
  <si>
    <t>Chuva</t>
  </si>
  <si>
    <t>Nevoeiro</t>
  </si>
  <si>
    <t>Vento</t>
  </si>
  <si>
    <t>Neve</t>
  </si>
  <si>
    <t>Granizo</t>
  </si>
  <si>
    <t>n.d.</t>
  </si>
  <si>
    <t>Atropelamento</t>
  </si>
  <si>
    <t>Colisão</t>
  </si>
  <si>
    <t>Despiste</t>
  </si>
  <si>
    <t>Dentro das localidades</t>
  </si>
  <si>
    <t>Fora das localidades</t>
  </si>
  <si>
    <t>Outras*</t>
  </si>
  <si>
    <t>AE</t>
  </si>
  <si>
    <t>Autoestrada</t>
  </si>
  <si>
    <t>EM</t>
  </si>
  <si>
    <t>EN</t>
  </si>
  <si>
    <t>Estrada nacional</t>
  </si>
  <si>
    <t>ER</t>
  </si>
  <si>
    <t>Estrada regional</t>
  </si>
  <si>
    <t>Estrada municipal</t>
  </si>
  <si>
    <t>IC</t>
  </si>
  <si>
    <t>Itinerário Complementar</t>
  </si>
  <si>
    <t>IP</t>
  </si>
  <si>
    <t>Itinerário principal</t>
  </si>
  <si>
    <t>Aveiro</t>
  </si>
  <si>
    <t>Beja</t>
  </si>
  <si>
    <t>Braga</t>
  </si>
  <si>
    <t>Bragança</t>
  </si>
  <si>
    <t>C. Branco</t>
  </si>
  <si>
    <t>Coimbra</t>
  </si>
  <si>
    <t>Évora</t>
  </si>
  <si>
    <t>Faro</t>
  </si>
  <si>
    <t>Guarda</t>
  </si>
  <si>
    <t>Leiria</t>
  </si>
  <si>
    <t>Lisboa</t>
  </si>
  <si>
    <t>Portalegre</t>
  </si>
  <si>
    <t>Porto</t>
  </si>
  <si>
    <t>Santarém</t>
  </si>
  <si>
    <t>Setúbal</t>
  </si>
  <si>
    <t>V. Castelo</t>
  </si>
  <si>
    <t>Vila Real</t>
  </si>
  <si>
    <t>Viseu</t>
  </si>
  <si>
    <t>Condutores</t>
  </si>
  <si>
    <t>Passageiros</t>
  </si>
  <si>
    <t>Peões</t>
  </si>
  <si>
    <t>Velocípedes</t>
  </si>
  <si>
    <t>Veículos agrícolas</t>
  </si>
  <si>
    <t>N.º Condutores / Veículos fiscalizados presencialmente</t>
  </si>
  <si>
    <t>N.º Veículos fiscalizados por radar</t>
  </si>
  <si>
    <t>Total de infrações</t>
  </si>
  <si>
    <t>Taxa de infração</t>
  </si>
  <si>
    <t>Infrações</t>
  </si>
  <si>
    <t>Tipo de infração</t>
  </si>
  <si>
    <t>Velocidade</t>
  </si>
  <si>
    <t>Álcool</t>
  </si>
  <si>
    <t>Seguro</t>
  </si>
  <si>
    <t>Inspeção periódica obrigatória</t>
  </si>
  <si>
    <t>Telemóvel</t>
  </si>
  <si>
    <t>Sistemas de retenção para crianças</t>
  </si>
  <si>
    <t>Outras</t>
  </si>
  <si>
    <t>N.º de veículos fiscalizados por radar</t>
  </si>
  <si>
    <t>Influência de álcool</t>
  </si>
  <si>
    <t>Testes efetuados</t>
  </si>
  <si>
    <t>Falta de habilitação legal para condução</t>
  </si>
  <si>
    <t>Detenções</t>
  </si>
  <si>
    <t>Nº de pontos disponíveis</t>
  </si>
  <si>
    <t>Nº de condutores</t>
  </si>
  <si>
    <t>Ano</t>
  </si>
  <si>
    <t>Nº de cartas cassadas</t>
  </si>
  <si>
    <t>Sistema Nacional de Controlo de Velocidade</t>
  </si>
  <si>
    <t>Motociclos</t>
  </si>
  <si>
    <t>Ciclomotores</t>
  </si>
  <si>
    <t>Veículos Intervenientes</t>
  </si>
  <si>
    <t>-</t>
  </si>
  <si>
    <t>N.º Condutores / Veículos fiscalizados</t>
  </si>
  <si>
    <t>Veículos ligeiros</t>
  </si>
  <si>
    <t>Veículos pesados</t>
  </si>
  <si>
    <t>Outros</t>
  </si>
  <si>
    <t>Março</t>
  </si>
  <si>
    <t>Quadro 3. Evolução da Sinistralidade no Continente</t>
  </si>
  <si>
    <t>Quadro 4. Sinistralidade no Continente por mês</t>
  </si>
  <si>
    <t>[21:00-00:00[</t>
  </si>
  <si>
    <t>Entidade fiscalizadora</t>
  </si>
  <si>
    <t>Total de vítimas</t>
  </si>
  <si>
    <t>Fevereiro</t>
  </si>
  <si>
    <t>Arruamento</t>
  </si>
  <si>
    <t xml:space="preserve">                        QUADROS DE RESULTADOS</t>
  </si>
  <si>
    <t>CAPÍTULO I - Sinistralidade a 24h</t>
  </si>
  <si>
    <t xml:space="preserve">∆ (%) </t>
  </si>
  <si>
    <t>N.º infrações
Tx. Infração</t>
  </si>
  <si>
    <t>N.º infrações</t>
  </si>
  <si>
    <t>Tx. Infração</t>
  </si>
  <si>
    <t>Vítima mortal (a 24h neste relatório)</t>
  </si>
  <si>
    <t>Cintos de segurança</t>
  </si>
  <si>
    <t xml:space="preserve"> </t>
  </si>
  <si>
    <t>Brisa</t>
  </si>
  <si>
    <t>Ascendi</t>
  </si>
  <si>
    <t>Quadro 5. Sinistralidade no Continente por mês, taxas de variação</t>
  </si>
  <si>
    <t>Quadro 6. Sinistralidade no Continente por dia da semana</t>
  </si>
  <si>
    <t>Quadro 7. Sinistralidade no Continente por período horário</t>
  </si>
  <si>
    <t>Quadro 8. Sinistralidade no Continente por fatores atmosféricos</t>
  </si>
  <si>
    <t>Quadro 9. Sinistralidade no Continente por natureza</t>
  </si>
  <si>
    <t>Quadro 10. Sinistralidade no Continente por natureza, taxas de variação</t>
  </si>
  <si>
    <t>Quadro 11. Sinistralidade no Continente por localização</t>
  </si>
  <si>
    <t>Quadro 13. Sinistralidade no Continente por tipo de via</t>
  </si>
  <si>
    <t>Quadro 14. Sinistralidade no Continente por tipo de via, taxas de variação</t>
  </si>
  <si>
    <t>Quadro 12. Sinistralidade no Continente por localização, taxas de variação</t>
  </si>
  <si>
    <t>Quadro 15. Sinistralidade no Continente por distrito</t>
  </si>
  <si>
    <t>Quadro 18. Sinistralidade no Continente por categoria de veículo</t>
  </si>
  <si>
    <t>Quadro 19. Sinistralidade no Continente por categoria de veículo e peões</t>
  </si>
  <si>
    <t>Quadro 20. Sinistralidade no Continente por categoria de veículo e peões, taxas de variação</t>
  </si>
  <si>
    <t>%</t>
  </si>
  <si>
    <t>TOTAL</t>
  </si>
  <si>
    <t>total</t>
  </si>
  <si>
    <t>Tipo de Gestão</t>
  </si>
  <si>
    <t>Entidade Gestora</t>
  </si>
  <si>
    <t>Concessionária
da Rede Rodoviária Nacional</t>
  </si>
  <si>
    <t>Infraestruturas Portugal</t>
  </si>
  <si>
    <t xml:space="preserve"> Concessionárias 
do Estado</t>
  </si>
  <si>
    <t>Gestão Municipal</t>
  </si>
  <si>
    <t>N.º VM / EGV</t>
  </si>
  <si>
    <t>Total 
VM</t>
  </si>
  <si>
    <r>
      <t xml:space="preserve">PML </t>
    </r>
    <r>
      <rPr>
        <vertAlign val="superscript"/>
        <sz val="9"/>
        <rFont val="Avenir Next LT Pro"/>
        <family val="2"/>
      </rPr>
      <t>(1)</t>
    </r>
  </si>
  <si>
    <r>
      <t xml:space="preserve">Total </t>
    </r>
    <r>
      <rPr>
        <b/>
        <vertAlign val="superscript"/>
        <sz val="9"/>
        <rFont val="Avenir Next LT Pro"/>
        <family val="2"/>
      </rPr>
      <t>(2)</t>
    </r>
  </si>
  <si>
    <r>
      <t>PML</t>
    </r>
    <r>
      <rPr>
        <vertAlign val="superscript"/>
        <sz val="9"/>
        <rFont val="Avenir Next LT Pro"/>
        <family val="2"/>
      </rPr>
      <t>(1)</t>
    </r>
  </si>
  <si>
    <t>∆(%) 24/19</t>
  </si>
  <si>
    <t>Quadro 1. Sinistralidade em Portugal, 2024 vs 2019</t>
  </si>
  <si>
    <t>Quadro 2. Sinistralidade em Portugal, 2024 vs 2023</t>
  </si>
  <si>
    <t>∆(%) 24/23</t>
  </si>
  <si>
    <t>24/19</t>
  </si>
  <si>
    <t>24/23</t>
  </si>
  <si>
    <t>Quadro 22. Condutores e veículos fiscalizados</t>
  </si>
  <si>
    <t>Quadro 23. Infrações</t>
  </si>
  <si>
    <t>Quadro 24. Tipologia de infrações</t>
  </si>
  <si>
    <t>2024(p)</t>
  </si>
  <si>
    <t>∆(%) 24/14</t>
  </si>
  <si>
    <r>
      <t xml:space="preserve">(1) </t>
    </r>
    <r>
      <rPr>
        <sz val="8"/>
        <color theme="1"/>
        <rFont val="Trebuchet MS"/>
        <family val="2"/>
      </rPr>
      <t>Dados não disponíveis em tempo útil</t>
    </r>
  </si>
  <si>
    <t>Outros*</t>
  </si>
  <si>
    <t>Concessão Oeste</t>
  </si>
  <si>
    <t>Concessão Algarve</t>
  </si>
  <si>
    <t>Concessão Norte Litoral</t>
  </si>
  <si>
    <t xml:space="preserve"> * Inclui máquinas industriais, triciclos, quadriciclos, veículos de tração animal veículos sobre carris, desconhecidos e não definidos</t>
  </si>
  <si>
    <t>* Inclui acessos, estradas florestais, pontes, variantes e não definidas</t>
  </si>
  <si>
    <t>Abril</t>
  </si>
  <si>
    <t>GlobalVia</t>
  </si>
  <si>
    <t xml:space="preserve"> - </t>
  </si>
  <si>
    <t>Quadro 16. Sinistralidade no Continente por categoria de utente</t>
  </si>
  <si>
    <t>Quadro 17. Sinistralidade no Continente por categoria de utente, taxas de variação</t>
  </si>
  <si>
    <t xml:space="preserve">                        Relatório Mensal de Sinistralidade (24h) e Fiscalização Rodoviária</t>
  </si>
  <si>
    <t>Condução sob influência de álcool</t>
  </si>
  <si>
    <t>Maio</t>
  </si>
  <si>
    <t>Total de Condutores / Veículos fiscalizados</t>
  </si>
  <si>
    <t>Quadro 25. Infrações por excesso de velocidade</t>
  </si>
  <si>
    <t>Quadro 26. Infrações por influência de álcool</t>
  </si>
  <si>
    <t>Quadro 27. Detenções</t>
  </si>
  <si>
    <t>Lisboa, Viseu</t>
  </si>
  <si>
    <t>Junho de 2024</t>
  </si>
  <si>
    <t>Junho</t>
  </si>
  <si>
    <t>Janeiro-junho</t>
  </si>
  <si>
    <t>Quadro 28. Número de pontos disponíveis dos condutores que se encontravam sancionados com subtração de pontos em junho de 2024</t>
  </si>
  <si>
    <t>Quadro 29. Número de cartas cassadas, 2016 – junho de 2024</t>
  </si>
  <si>
    <t>Caldas da Rainha</t>
  </si>
  <si>
    <t>Barcelos, Castelo Branco, Paços de Ferreira</t>
  </si>
  <si>
    <t>Alcobaça, Azambuja, Beja, Benavente, Braga, Évora, Figueira da Foz, Ílhavo, Leiria, Loures, Macedo de Cavaleiros, Matosinhos, Oliveira de Azeméis, Paredes, Serpa, Sintra, Vila do Conde, Vila Franca de Xira, Vila Nova de Famalicão</t>
  </si>
  <si>
    <t>Abrantes, Albergaria-a-Velha, Albufeira, Alcácer do Sal, Almada, Alvaiázere, Amadora, Amarante, Arganil, Arouca, Batalha, Bombarral, Cantanhede, Cartaxo, Cascais, Castro Marim, Celorico de Basto, Coimbra, Ferreira do Alentejo, Figueiró dos Vinhos, Gondomar, Guimarães, Idanha-a-Nova, Lagos, Lamego, Loulé, Mangualde, Marco de Canaveses, Meda, Melgaço, Mira, Moura, Nisa, Olhão, Pedrógão Grande, Penafiel, Penalva do Castelo, Pombal, Rio Maior, Sabugal, Santa Comba Dão, Santo Tirso, Satão, Setúbal, Tomar, Torres Vedras, Valpaços, Vila Nova da Barquinha, Vila Nova de Gaia, Vila Verde, Vinhais, Vizela</t>
  </si>
  <si>
    <t>Quadro 21. Vítimas mortais por entidade gestora de via (EGV), resumo janeiro a junho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</si>
</sst>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7"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u/>
      <sz val="10"/>
      <color theme="10"/>
      <name val="Arial"/>
      <family val="2"/>
    </font>
    <font>
      <u/>
      <sz val="11"/>
      <color theme="10"/>
      <name val="Calibri"/>
      <family val="2"/>
      <scheme val="minor"/>
    </font>
    <font>
      <sz val="8"/>
      <name val="Calibri"/>
      <family val="2"/>
      <scheme val="minor"/>
    </font>
    <font>
      <sz val="9"/>
      <name val="Avenir Next LT Pro"/>
      <family val="2"/>
    </font>
    <font>
      <b/>
      <sz val="9"/>
      <color theme="0"/>
      <name val="Avenir Next LT Pro"/>
      <family val="2"/>
    </font>
    <font>
      <b/>
      <sz val="9"/>
      <name val="Avenir Next LT Pro"/>
      <family val="2"/>
    </font>
    <font>
      <sz val="9"/>
      <color theme="1"/>
      <name val="Avenir Next LT Pro"/>
      <family val="2"/>
    </font>
    <font>
      <b/>
      <sz val="11"/>
      <name val="Avenir Next LT Pro"/>
      <family val="2"/>
    </font>
    <font>
      <b/>
      <sz val="11"/>
      <color theme="0"/>
      <name val="Avenir Next LT Pro"/>
      <family val="2"/>
    </font>
    <font>
      <b/>
      <i/>
      <sz val="9"/>
      <name val="Avenir Next LT Pro"/>
      <family val="2"/>
    </font>
    <font>
      <i/>
      <sz val="9"/>
      <name val="Avenir Next LT Pro"/>
      <family val="2"/>
    </font>
    <font>
      <vertAlign val="superscript"/>
      <sz val="9"/>
      <name val="Avenir Next LT Pro"/>
      <family val="2"/>
    </font>
    <font>
      <b/>
      <vertAlign val="superscript"/>
      <sz val="9"/>
      <name val="Avenir Next LT Pro"/>
      <family val="2"/>
    </font>
    <font>
      <b/>
      <sz val="9"/>
      <color theme="1"/>
      <name val="Avenir Next LT Pro"/>
      <family val="2"/>
    </font>
    <font>
      <b/>
      <i/>
      <sz val="9"/>
      <color theme="1"/>
      <name val="Avenir Next LT Pro"/>
      <family val="2"/>
    </font>
    <font>
      <sz val="9"/>
      <color rgb="FF000000"/>
      <name val="Avenir Next LT Pro"/>
      <family val="2"/>
    </font>
    <font>
      <sz val="11"/>
      <name val="Avenir Next LT Pro"/>
      <family val="2"/>
    </font>
    <font>
      <b/>
      <sz val="11"/>
      <color rgb="FF002060"/>
      <name val="Avenir Next LT Pro"/>
      <family val="2"/>
    </font>
    <font>
      <sz val="11"/>
      <color theme="1"/>
      <name val="Avenir Next LT Pro"/>
      <family val="2"/>
    </font>
    <font>
      <b/>
      <sz val="12"/>
      <color theme="0"/>
      <name val="Avenir Next LT Pro"/>
      <family val="2"/>
    </font>
    <font>
      <sz val="7"/>
      <color theme="1"/>
      <name val="Trebuchet MS"/>
      <family val="2"/>
    </font>
    <font>
      <sz val="8"/>
      <color theme="1"/>
      <name val="Trebuchet MS"/>
      <family val="2"/>
    </font>
    <font>
      <sz val="8"/>
      <color theme="1"/>
      <name val="Avenir Next LT Pro"/>
      <family val="2"/>
    </font>
  </fonts>
  <fills count="7">
    <fill>
      <patternFill patternType="none"/>
    </fill>
    <fill>
      <patternFill patternType="gray125"/>
    </fill>
    <fill>
      <patternFill patternType="solid">
        <fgColor theme="8" tint="-0.249977111117893"/>
        <bgColor indexed="64"/>
      </patternFill>
    </fill>
    <fill>
      <patternFill patternType="solid">
        <fgColor theme="0"/>
        <bgColor indexed="64"/>
      </patternFill>
    </fill>
    <fill>
      <patternFill patternType="solid">
        <fgColor indexed="65"/>
        <bgColor indexed="64"/>
      </patternFill>
    </fill>
    <fill>
      <patternFill patternType="solid">
        <fgColor theme="8"/>
        <bgColor indexed="64"/>
      </patternFill>
    </fill>
    <fill>
      <patternFill patternType="solid">
        <fgColor rgb="FF0070C0"/>
        <bgColor indexed="64"/>
      </patternFill>
    </fill>
  </fills>
  <borders count="64">
    <border>
      <left/>
      <right/>
      <top/>
      <bottom/>
      <diagonal/>
    </border>
    <border>
      <left/>
      <right/>
      <top/>
      <bottom style="medium">
        <color theme="4"/>
      </bottom>
      <diagonal/>
    </border>
    <border>
      <left/>
      <right/>
      <top/>
      <bottom style="medium">
        <color rgb="FF4F81BD"/>
      </bottom>
      <diagonal/>
    </border>
    <border>
      <left/>
      <right/>
      <top style="medium">
        <color theme="4"/>
      </top>
      <bottom/>
      <diagonal/>
    </border>
    <border>
      <left/>
      <right/>
      <top style="medium">
        <color rgb="FF4F81BD"/>
      </top>
      <bottom style="thin">
        <color rgb="FF4F81BD"/>
      </bottom>
      <diagonal/>
    </border>
    <border>
      <left/>
      <right/>
      <top style="thin">
        <color rgb="FF4F81BD"/>
      </top>
      <bottom style="thin">
        <color rgb="FF4F81BD"/>
      </bottom>
      <diagonal/>
    </border>
    <border>
      <left/>
      <right/>
      <top/>
      <bottom style="thin">
        <color rgb="FF4F81BD"/>
      </bottom>
      <diagonal/>
    </border>
    <border>
      <left/>
      <right/>
      <top style="thin">
        <color theme="4"/>
      </top>
      <bottom style="thin">
        <color rgb="FF4F81BD"/>
      </bottom>
      <diagonal/>
    </border>
    <border>
      <left/>
      <right/>
      <top style="thin">
        <color theme="4"/>
      </top>
      <bottom style="thin">
        <color theme="4"/>
      </bottom>
      <diagonal/>
    </border>
    <border>
      <left/>
      <right/>
      <top style="thin">
        <color rgb="FF4F81BD"/>
      </top>
      <bottom/>
      <diagonal/>
    </border>
    <border>
      <left style="thick">
        <color theme="0"/>
      </left>
      <right/>
      <top style="medium">
        <color rgb="FF4F81BD"/>
      </top>
      <bottom style="thin">
        <color rgb="FF4F81BD"/>
      </bottom>
      <diagonal/>
    </border>
    <border>
      <left/>
      <right style="thick">
        <color theme="0"/>
      </right>
      <top style="medium">
        <color rgb="FF4F81BD"/>
      </top>
      <bottom style="thin">
        <color rgb="FF4F81BD"/>
      </bottom>
      <diagonal/>
    </border>
    <border>
      <left style="thick">
        <color theme="0"/>
      </left>
      <right/>
      <top style="thin">
        <color rgb="FF4F81BD"/>
      </top>
      <bottom style="thin">
        <color rgb="FF4F81BD"/>
      </bottom>
      <diagonal/>
    </border>
    <border>
      <left/>
      <right style="thick">
        <color theme="0"/>
      </right>
      <top style="thin">
        <color rgb="FF4F81BD"/>
      </top>
      <bottom style="thin">
        <color rgb="FF4F81BD"/>
      </bottom>
      <diagonal/>
    </border>
    <border>
      <left style="thick">
        <color theme="0"/>
      </left>
      <right/>
      <top/>
      <bottom/>
      <diagonal/>
    </border>
    <border>
      <left/>
      <right style="thick">
        <color theme="0"/>
      </right>
      <top/>
      <bottom/>
      <diagonal/>
    </border>
    <border>
      <left style="thick">
        <color theme="0"/>
      </left>
      <right/>
      <top/>
      <bottom style="medium">
        <color rgb="FF4F81BD"/>
      </bottom>
      <diagonal/>
    </border>
    <border>
      <left/>
      <right style="thick">
        <color theme="0"/>
      </right>
      <top/>
      <bottom style="medium">
        <color rgb="FF4F81BD"/>
      </bottom>
      <diagonal/>
    </border>
    <border>
      <left style="medium">
        <color theme="0"/>
      </left>
      <right/>
      <top style="medium">
        <color rgb="FF4F81BD"/>
      </top>
      <bottom style="thin">
        <color rgb="FF4F81BD"/>
      </bottom>
      <diagonal/>
    </border>
    <border>
      <left/>
      <right style="medium">
        <color theme="0"/>
      </right>
      <top style="medium">
        <color rgb="FF4F81BD"/>
      </top>
      <bottom style="thin">
        <color rgb="FF4F81BD"/>
      </bottom>
      <diagonal/>
    </border>
    <border>
      <left style="medium">
        <color theme="0"/>
      </left>
      <right/>
      <top/>
      <bottom/>
      <diagonal/>
    </border>
    <border>
      <left/>
      <right style="medium">
        <color theme="0"/>
      </right>
      <top/>
      <bottom/>
      <diagonal/>
    </border>
    <border>
      <left style="thick">
        <color theme="0"/>
      </left>
      <right/>
      <top/>
      <bottom style="thin">
        <color rgb="FF4F81BD"/>
      </bottom>
      <diagonal/>
    </border>
    <border>
      <left/>
      <right style="thick">
        <color theme="0"/>
      </right>
      <top/>
      <bottom style="thin">
        <color rgb="FF4F81BD"/>
      </bottom>
      <diagonal/>
    </border>
    <border>
      <left style="thick">
        <color theme="0"/>
      </left>
      <right/>
      <top style="thin">
        <color theme="4"/>
      </top>
      <bottom style="thin">
        <color theme="4"/>
      </bottom>
      <diagonal/>
    </border>
    <border>
      <left/>
      <right style="thick">
        <color theme="0"/>
      </right>
      <top style="thin">
        <color theme="4"/>
      </top>
      <bottom style="thin">
        <color theme="4"/>
      </bottom>
      <diagonal/>
    </border>
    <border>
      <left style="thick">
        <color theme="0"/>
      </left>
      <right/>
      <top/>
      <bottom style="medium">
        <color theme="4"/>
      </bottom>
      <diagonal/>
    </border>
    <border>
      <left/>
      <right style="thick">
        <color theme="0"/>
      </right>
      <top/>
      <bottom style="medium">
        <color theme="4"/>
      </bottom>
      <diagonal/>
    </border>
    <border>
      <left style="thick">
        <color theme="0"/>
      </left>
      <right/>
      <top style="thin">
        <color rgb="FF4F81BD"/>
      </top>
      <bottom/>
      <diagonal/>
    </border>
    <border>
      <left/>
      <right style="thick">
        <color theme="0"/>
      </right>
      <top style="thin">
        <color rgb="FF4F81BD"/>
      </top>
      <bottom/>
      <diagonal/>
    </border>
    <border>
      <left/>
      <right/>
      <top style="medium">
        <color rgb="FF4F81BD"/>
      </top>
      <bottom style="thin">
        <color theme="4"/>
      </bottom>
      <diagonal/>
    </border>
    <border>
      <left/>
      <right style="thick">
        <color theme="0"/>
      </right>
      <top style="thin">
        <color theme="4"/>
      </top>
      <bottom style="thin">
        <color rgb="FF4F81BD"/>
      </bottom>
      <diagonal/>
    </border>
    <border>
      <left style="thick">
        <color theme="0"/>
      </left>
      <right style="thick">
        <color theme="0"/>
      </right>
      <top/>
      <bottom/>
      <diagonal/>
    </border>
    <border>
      <left style="thick">
        <color theme="0"/>
      </left>
      <right/>
      <top style="thin">
        <color rgb="FF4F81BD"/>
      </top>
      <bottom style="thin">
        <color theme="4"/>
      </bottom>
      <diagonal/>
    </border>
    <border>
      <left style="thick">
        <color theme="0"/>
      </left>
      <right/>
      <top style="medium">
        <color rgb="FF4F81BD"/>
      </top>
      <bottom style="thin">
        <color theme="4"/>
      </bottom>
      <diagonal/>
    </border>
    <border>
      <left style="thick">
        <color theme="0"/>
      </left>
      <right/>
      <top style="thin">
        <color theme="4"/>
      </top>
      <bottom style="thin">
        <color rgb="FF4F81BD"/>
      </bottom>
      <diagonal/>
    </border>
    <border>
      <left style="thick">
        <color theme="0"/>
      </left>
      <right/>
      <top style="thick">
        <color theme="0"/>
      </top>
      <bottom style="thick">
        <color theme="0"/>
      </bottom>
      <diagonal/>
    </border>
    <border>
      <left style="thick">
        <color theme="0"/>
      </left>
      <right/>
      <top/>
      <bottom style="medium">
        <color rgb="FF0070C0"/>
      </bottom>
      <diagonal/>
    </border>
    <border>
      <left style="medium">
        <color theme="0"/>
      </left>
      <right/>
      <top style="medium">
        <color theme="0"/>
      </top>
      <bottom/>
      <diagonal/>
    </border>
    <border>
      <left style="thick">
        <color theme="0"/>
      </left>
      <right/>
      <top style="medium">
        <color theme="0"/>
      </top>
      <bottom style="thin">
        <color rgb="FF4F81BD"/>
      </bottom>
      <diagonal/>
    </border>
    <border>
      <left/>
      <right/>
      <top style="medium">
        <color theme="0"/>
      </top>
      <bottom style="thin">
        <color rgb="FF4F81BD"/>
      </bottom>
      <diagonal/>
    </border>
    <border>
      <left/>
      <right style="thick">
        <color theme="0"/>
      </right>
      <top style="medium">
        <color theme="0"/>
      </top>
      <bottom style="thin">
        <color rgb="FF4F81BD"/>
      </bottom>
      <diagonal/>
    </border>
    <border>
      <left style="medium">
        <color theme="0"/>
      </left>
      <right/>
      <top style="medium">
        <color theme="0"/>
      </top>
      <bottom style="thin">
        <color rgb="FF4F81BD"/>
      </bottom>
      <diagonal/>
    </border>
    <border>
      <left/>
      <right style="medium">
        <color theme="0"/>
      </right>
      <top style="medium">
        <color theme="0"/>
      </top>
      <bottom style="thin">
        <color rgb="FF4F81BD"/>
      </bottom>
      <diagonal/>
    </border>
    <border>
      <left style="medium">
        <color theme="0"/>
      </left>
      <right/>
      <top/>
      <bottom style="medium">
        <color rgb="FF0070C0"/>
      </bottom>
      <diagonal/>
    </border>
    <border>
      <left style="thick">
        <color theme="0"/>
      </left>
      <right/>
      <top style="thick">
        <color theme="0"/>
      </top>
      <bottom style="thin">
        <color rgb="FF4F81BD"/>
      </bottom>
      <diagonal/>
    </border>
    <border>
      <left/>
      <right/>
      <top style="medium">
        <color rgb="FF4F81BD"/>
      </top>
      <bottom/>
      <diagonal/>
    </border>
    <border>
      <left style="thick">
        <color theme="0"/>
      </left>
      <right style="thick">
        <color theme="0"/>
      </right>
      <top/>
      <bottom style="thin">
        <color rgb="FF4F81BD"/>
      </bottom>
      <diagonal/>
    </border>
    <border>
      <left style="thick">
        <color theme="0"/>
      </left>
      <right style="thick">
        <color theme="0"/>
      </right>
      <top style="thin">
        <color rgb="FF4F81BD"/>
      </top>
      <bottom style="thin">
        <color rgb="FF366092"/>
      </bottom>
      <diagonal/>
    </border>
    <border>
      <left/>
      <right style="thick">
        <color theme="0"/>
      </right>
      <top style="thick">
        <color theme="0"/>
      </top>
      <bottom style="thick">
        <color theme="0"/>
      </bottom>
      <diagonal/>
    </border>
    <border>
      <left style="thick">
        <color theme="0"/>
      </left>
      <right/>
      <top style="thick">
        <color theme="0"/>
      </top>
      <bottom style="medium">
        <color theme="4"/>
      </bottom>
      <diagonal/>
    </border>
    <border>
      <left/>
      <right/>
      <top style="thin">
        <color theme="4" tint="-0.24994659260841701"/>
      </top>
      <bottom style="medium">
        <color rgb="FF0070C0"/>
      </bottom>
      <diagonal/>
    </border>
    <border>
      <left style="thick">
        <color theme="0"/>
      </left>
      <right style="thick">
        <color theme="0"/>
      </right>
      <top/>
      <bottom style="medium">
        <color rgb="FF0070C0"/>
      </bottom>
      <diagonal/>
    </border>
    <border>
      <left style="thick">
        <color theme="0"/>
      </left>
      <right/>
      <top style="thin">
        <color rgb="FF366092"/>
      </top>
      <bottom style="medium">
        <color rgb="FF0070C0"/>
      </bottom>
      <diagonal/>
    </border>
    <border>
      <left/>
      <right style="thick">
        <color theme="0"/>
      </right>
      <top style="medium">
        <color rgb="FF0070C0"/>
      </top>
      <bottom/>
      <diagonal/>
    </border>
    <border>
      <left style="thick">
        <color theme="0"/>
      </left>
      <right style="thick">
        <color theme="0"/>
      </right>
      <top style="medium">
        <color rgb="FF0070C0"/>
      </top>
      <bottom style="thin">
        <color rgb="FF4F81BD"/>
      </bottom>
      <diagonal/>
    </border>
    <border>
      <left style="thick">
        <color theme="0"/>
      </left>
      <right/>
      <top style="medium">
        <color rgb="FF0070C0"/>
      </top>
      <bottom style="thin">
        <color rgb="FF4F81BD"/>
      </bottom>
      <diagonal/>
    </border>
    <border>
      <left/>
      <right style="thick">
        <color theme="0"/>
      </right>
      <top/>
      <bottom style="medium">
        <color rgb="FF0070C0"/>
      </bottom>
      <diagonal/>
    </border>
    <border>
      <left style="thick">
        <color theme="0"/>
      </left>
      <right style="thick">
        <color theme="0"/>
      </right>
      <top style="medium">
        <color rgb="FF0070C0"/>
      </top>
      <bottom style="medium">
        <color rgb="FF0070C0"/>
      </bottom>
      <diagonal/>
    </border>
    <border>
      <left style="thick">
        <color theme="0"/>
      </left>
      <right/>
      <top style="medium">
        <color rgb="FF0070C0"/>
      </top>
      <bottom style="medium">
        <color rgb="FF0070C0"/>
      </bottom>
      <diagonal/>
    </border>
    <border>
      <left/>
      <right/>
      <top/>
      <bottom style="medium">
        <color rgb="FF0070C0"/>
      </bottom>
      <diagonal/>
    </border>
    <border>
      <left style="thick">
        <color theme="0"/>
      </left>
      <right/>
      <top style="thin">
        <color theme="4"/>
      </top>
      <bottom style="medium">
        <color theme="4"/>
      </bottom>
      <diagonal/>
    </border>
    <border>
      <left/>
      <right/>
      <top style="thin">
        <color theme="4"/>
      </top>
      <bottom style="medium">
        <color theme="4"/>
      </bottom>
      <diagonal/>
    </border>
    <border>
      <left/>
      <right style="thick">
        <color theme="0"/>
      </right>
      <top style="thin">
        <color theme="4"/>
      </top>
      <bottom style="medium">
        <color theme="4"/>
      </bottom>
      <diagonal/>
    </border>
  </borders>
  <cellStyleXfs count="10">
    <xf numFmtId="0" fontId="0" fillId="0" borderId="0"/>
    <xf numFmtId="0" fontId="2" fillId="0" borderId="0"/>
    <xf numFmtId="0" fontId="2"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1">
    <xf numFmtId="0" fontId="0" fillId="0" borderId="0" xfId="0"/>
    <xf numFmtId="0" fontId="7" fillId="0" borderId="0" xfId="0" applyFont="1"/>
    <xf numFmtId="0" fontId="9" fillId="0" borderId="0" xfId="0" applyFont="1"/>
    <xf numFmtId="0" fontId="10" fillId="0" borderId="0" xfId="0" applyFont="1"/>
    <xf numFmtId="0" fontId="8" fillId="6" borderId="46" xfId="0" applyFont="1" applyFill="1" applyBorder="1" applyAlignment="1">
      <alignment horizontal="center" vertical="center"/>
    </xf>
    <xf numFmtId="0" fontId="9" fillId="3" borderId="0" xfId="0" applyFont="1" applyFill="1" applyAlignment="1">
      <alignment horizontal="center" vertical="center" wrapText="1"/>
    </xf>
    <xf numFmtId="0" fontId="9" fillId="0" borderId="0" xfId="0" applyFont="1" applyAlignment="1">
      <alignment horizontal="center" vertical="center" wrapText="1"/>
    </xf>
    <xf numFmtId="0" fontId="8" fillId="6" borderId="45" xfId="0" applyFont="1" applyFill="1" applyBorder="1" applyAlignment="1">
      <alignment horizontal="center" vertical="center" wrapText="1"/>
    </xf>
    <xf numFmtId="3" fontId="9" fillId="0" borderId="26" xfId="0" applyNumberFormat="1" applyFont="1" applyBorder="1" applyAlignment="1">
      <alignment horizontal="center" vertical="center" wrapText="1"/>
    </xf>
    <xf numFmtId="0" fontId="9" fillId="0" borderId="0" xfId="0" applyFont="1" applyAlignment="1">
      <alignment horizontal="left" vertical="center" wrapText="1"/>
    </xf>
    <xf numFmtId="3" fontId="7" fillId="3" borderId="0" xfId="0" applyNumberFormat="1" applyFont="1" applyFill="1" applyAlignment="1">
      <alignment horizontal="center" vertical="center" wrapText="1"/>
    </xf>
    <xf numFmtId="0" fontId="9" fillId="0" borderId="1" xfId="0" applyFont="1" applyBorder="1" applyAlignment="1">
      <alignment vertical="center" wrapText="1"/>
    </xf>
    <xf numFmtId="3" fontId="9" fillId="0" borderId="1" xfId="0" applyNumberFormat="1" applyFont="1" applyBorder="1" applyAlignment="1">
      <alignment horizontal="center" vertical="center" wrapText="1"/>
    </xf>
    <xf numFmtId="0" fontId="7" fillId="0" borderId="0" xfId="0" applyFont="1" applyAlignment="1">
      <alignment horizontal="right"/>
    </xf>
    <xf numFmtId="0" fontId="11" fillId="0" borderId="0" xfId="0" applyFont="1"/>
    <xf numFmtId="0" fontId="8" fillId="0" borderId="0" xfId="0" applyFont="1"/>
    <xf numFmtId="0" fontId="9" fillId="0" borderId="0" xfId="0" applyFont="1" applyAlignment="1">
      <alignment horizontal="left" vertical="center"/>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164" fontId="13" fillId="0" borderId="5" xfId="7" applyNumberFormat="1" applyFont="1" applyFill="1" applyBorder="1" applyAlignment="1">
      <alignment horizontal="center" vertical="center" wrapText="1"/>
    </xf>
    <xf numFmtId="0" fontId="7" fillId="3" borderId="0" xfId="0" applyFont="1" applyFill="1" applyAlignment="1">
      <alignment horizontal="left" vertical="center" wrapText="1"/>
    </xf>
    <xf numFmtId="3" fontId="7" fillId="3" borderId="28" xfId="0" applyNumberFormat="1" applyFont="1" applyFill="1" applyBorder="1" applyAlignment="1">
      <alignment horizontal="center" vertical="center" wrapText="1"/>
    </xf>
    <xf numFmtId="3" fontId="7" fillId="3" borderId="9" xfId="0" applyNumberFormat="1" applyFont="1" applyFill="1" applyBorder="1" applyAlignment="1">
      <alignment horizontal="center" vertical="center" wrapText="1"/>
    </xf>
    <xf numFmtId="164" fontId="14" fillId="3" borderId="9" xfId="7" applyNumberFormat="1" applyFont="1" applyFill="1" applyBorder="1" applyAlignment="1">
      <alignment horizontal="center" vertical="center" wrapText="1"/>
    </xf>
    <xf numFmtId="3" fontId="7" fillId="3" borderId="14" xfId="0" applyNumberFormat="1" applyFont="1" applyFill="1" applyBorder="1" applyAlignment="1">
      <alignment horizontal="center" vertical="center" wrapText="1"/>
    </xf>
    <xf numFmtId="164" fontId="14" fillId="3" borderId="0" xfId="7" applyNumberFormat="1" applyFont="1" applyFill="1" applyBorder="1" applyAlignment="1">
      <alignment horizontal="center" vertical="center" wrapText="1"/>
    </xf>
    <xf numFmtId="164" fontId="13" fillId="0" borderId="1" xfId="7"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3" fontId="9" fillId="0" borderId="0" xfId="0" applyNumberFormat="1" applyFont="1" applyAlignment="1">
      <alignment horizontal="center" vertical="center" wrapText="1"/>
    </xf>
    <xf numFmtId="164" fontId="13" fillId="0" borderId="14" xfId="7" applyNumberFormat="1" applyFont="1" applyFill="1" applyBorder="1" applyAlignment="1">
      <alignment horizontal="center" vertical="center" wrapText="1"/>
    </xf>
    <xf numFmtId="0" fontId="7" fillId="0" borderId="0" xfId="0" applyFont="1" applyAlignment="1">
      <alignment horizontal="center"/>
    </xf>
    <xf numFmtId="164" fontId="13" fillId="0" borderId="27" xfId="7" applyNumberFormat="1" applyFont="1" applyFill="1" applyBorder="1" applyAlignment="1">
      <alignment horizontal="center" vertical="center" wrapText="1"/>
    </xf>
    <xf numFmtId="164" fontId="9" fillId="0" borderId="1" xfId="7" applyNumberFormat="1" applyFont="1" applyFill="1" applyBorder="1" applyAlignment="1">
      <alignment horizontal="center" vertical="center" wrapText="1"/>
    </xf>
    <xf numFmtId="164" fontId="13" fillId="0" borderId="26"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7" fillId="4" borderId="14" xfId="0" applyNumberFormat="1" applyFont="1" applyFill="1" applyBorder="1" applyAlignment="1">
      <alignment horizontal="center" vertical="center" wrapText="1"/>
    </xf>
    <xf numFmtId="3" fontId="7" fillId="4" borderId="15" xfId="0" applyNumberFormat="1" applyFont="1" applyFill="1" applyBorder="1" applyAlignment="1">
      <alignment horizontal="center" vertical="center" wrapText="1"/>
    </xf>
    <xf numFmtId="164" fontId="14" fillId="4" borderId="0" xfId="7"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164" fontId="7" fillId="4" borderId="14" xfId="7" applyNumberFormat="1" applyFont="1" applyFill="1" applyBorder="1" applyAlignment="1">
      <alignment horizontal="center" vertical="center" wrapText="1"/>
    </xf>
    <xf numFmtId="164" fontId="7" fillId="4" borderId="15" xfId="7" applyNumberFormat="1" applyFont="1" applyFill="1" applyBorder="1" applyAlignment="1">
      <alignment horizontal="center" vertical="center" wrapText="1"/>
    </xf>
    <xf numFmtId="164" fontId="14" fillId="4" borderId="0" xfId="7" applyNumberFormat="1" applyFont="1" applyFill="1" applyAlignment="1">
      <alignment horizontal="center" vertical="center" wrapText="1"/>
    </xf>
    <xf numFmtId="0" fontId="7" fillId="0" borderId="0" xfId="0" applyFont="1" applyAlignment="1">
      <alignment horizontal="left" vertical="center" wrapText="1"/>
    </xf>
    <xf numFmtId="3" fontId="9" fillId="0" borderId="14" xfId="7" applyNumberFormat="1" applyFont="1" applyFill="1" applyBorder="1" applyAlignment="1">
      <alignment horizontal="center" vertical="center" wrapText="1"/>
    </xf>
    <xf numFmtId="164" fontId="13" fillId="0" borderId="0" xfId="7" applyNumberFormat="1" applyFont="1" applyFill="1" applyBorder="1" applyAlignment="1">
      <alignment horizontal="center" vertical="center" wrapText="1"/>
    </xf>
    <xf numFmtId="164" fontId="14" fillId="0" borderId="0" xfId="7" applyNumberFormat="1" applyFont="1" applyFill="1" applyAlignment="1">
      <alignment horizontal="center" vertical="center" wrapText="1"/>
    </xf>
    <xf numFmtId="10" fontId="9" fillId="0" borderId="26" xfId="7" applyNumberFormat="1" applyFont="1" applyFill="1" applyBorder="1" applyAlignment="1">
      <alignment horizontal="center" vertical="center" wrapText="1"/>
    </xf>
    <xf numFmtId="10" fontId="9" fillId="0" borderId="27" xfId="7" applyNumberFormat="1" applyFont="1" applyFill="1" applyBorder="1" applyAlignment="1">
      <alignment horizontal="center" vertical="center" wrapText="1"/>
    </xf>
    <xf numFmtId="0" fontId="7" fillId="3" borderId="0" xfId="0" applyFont="1" applyFill="1" applyAlignment="1">
      <alignment horizontal="left" vertical="center"/>
    </xf>
    <xf numFmtId="0" fontId="7" fillId="4" borderId="0" xfId="0" applyFont="1" applyFill="1" applyAlignment="1">
      <alignment vertical="center" wrapText="1"/>
    </xf>
    <xf numFmtId="164" fontId="13" fillId="0" borderId="13" xfId="7" applyNumberFormat="1" applyFont="1" applyFill="1" applyBorder="1" applyAlignment="1">
      <alignment horizontal="center" vertical="center" wrapText="1"/>
    </xf>
    <xf numFmtId="10" fontId="7" fillId="4" borderId="0" xfId="7" applyNumberFormat="1" applyFont="1" applyFill="1" applyBorder="1" applyAlignment="1">
      <alignment horizontal="center" vertical="center" wrapText="1"/>
    </xf>
    <xf numFmtId="10" fontId="9" fillId="0" borderId="1" xfId="7" applyNumberFormat="1" applyFont="1" applyFill="1" applyBorder="1" applyAlignment="1">
      <alignment horizontal="center" vertical="center" wrapText="1"/>
    </xf>
    <xf numFmtId="0" fontId="7" fillId="3" borderId="0" xfId="0" applyFont="1" applyFill="1"/>
    <xf numFmtId="0" fontId="8" fillId="6" borderId="6" xfId="0" applyFont="1" applyFill="1" applyBorder="1" applyAlignment="1">
      <alignment horizontal="center" vertical="center" wrapText="1"/>
    </xf>
    <xf numFmtId="0" fontId="7" fillId="0" borderId="0" xfId="0" applyFont="1" applyAlignment="1">
      <alignment vertical="center"/>
    </xf>
    <xf numFmtId="0" fontId="8" fillId="6" borderId="0" xfId="0" applyFont="1" applyFill="1" applyAlignment="1">
      <alignment horizontal="center" vertical="center" wrapText="1"/>
    </xf>
    <xf numFmtId="0" fontId="8" fillId="6" borderId="32"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7" fillId="0" borderId="47" xfId="0" applyFont="1" applyBorder="1" applyAlignment="1">
      <alignment vertical="center" wrapText="1"/>
    </xf>
    <xf numFmtId="0" fontId="7" fillId="0" borderId="22" xfId="0" applyFont="1" applyBorder="1" applyAlignment="1">
      <alignment horizontal="center" vertical="center" wrapText="1"/>
    </xf>
    <xf numFmtId="164" fontId="7" fillId="0" borderId="22" xfId="7" applyNumberFormat="1" applyFont="1" applyBorder="1" applyAlignment="1">
      <alignment horizontal="center" vertical="center" wrapText="1"/>
    </xf>
    <xf numFmtId="0" fontId="7" fillId="4" borderId="0" xfId="0" applyFont="1" applyFill="1"/>
    <xf numFmtId="0" fontId="7" fillId="0" borderId="28" xfId="0"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29" xfId="0" applyNumberFormat="1" applyFont="1" applyBorder="1" applyAlignment="1">
      <alignment horizontal="center" vertical="center" wrapText="1"/>
    </xf>
    <xf numFmtId="3" fontId="7" fillId="0" borderId="0" xfId="0" applyNumberFormat="1" applyFont="1" applyAlignment="1">
      <alignment horizontal="center" vertical="center" wrapText="1"/>
    </xf>
    <xf numFmtId="3" fontId="7" fillId="0" borderId="28" xfId="0" applyNumberFormat="1" applyFont="1" applyBorder="1" applyAlignment="1">
      <alignment horizontal="center" vertical="center" wrapText="1"/>
    </xf>
    <xf numFmtId="0" fontId="7" fillId="0" borderId="14" xfId="0"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3" fontId="9" fillId="0" borderId="27" xfId="0" applyNumberFormat="1" applyFont="1" applyBorder="1" applyAlignment="1">
      <alignment horizontal="center" vertical="center" wrapText="1"/>
    </xf>
    <xf numFmtId="164" fontId="13" fillId="0" borderId="12" xfId="7" quotePrefix="1" applyNumberFormat="1" applyFont="1" applyFill="1" applyBorder="1" applyAlignment="1">
      <alignment horizontal="center" vertical="center" wrapText="1"/>
    </xf>
    <xf numFmtId="164" fontId="13" fillId="0" borderId="5" xfId="7" quotePrefix="1" applyNumberFormat="1" applyFont="1" applyFill="1" applyBorder="1" applyAlignment="1">
      <alignment horizontal="center" vertical="center" wrapText="1"/>
    </xf>
    <xf numFmtId="164" fontId="13" fillId="0" borderId="13" xfId="7" quotePrefix="1" applyNumberFormat="1" applyFont="1" applyFill="1" applyBorder="1" applyAlignment="1">
      <alignment horizontal="center" vertical="center" wrapText="1"/>
    </xf>
    <xf numFmtId="0" fontId="7" fillId="4" borderId="0" xfId="0" applyFont="1" applyFill="1" applyAlignment="1">
      <alignment vertical="center"/>
    </xf>
    <xf numFmtId="164" fontId="14" fillId="0" borderId="28" xfId="0" applyNumberFormat="1" applyFont="1" applyBorder="1" applyAlignment="1">
      <alignment horizontal="center" vertical="center" wrapText="1"/>
    </xf>
    <xf numFmtId="164" fontId="14" fillId="0" borderId="9" xfId="0" applyNumberFormat="1" applyFont="1" applyBorder="1" applyAlignment="1">
      <alignment horizontal="center" vertical="center" wrapText="1"/>
    </xf>
    <xf numFmtId="0" fontId="10" fillId="0" borderId="29" xfId="0" applyFont="1" applyBorder="1" applyAlignment="1">
      <alignment horizontal="center"/>
    </xf>
    <xf numFmtId="164" fontId="14" fillId="0" borderId="0" xfId="0" applyNumberFormat="1" applyFont="1" applyAlignment="1">
      <alignment horizontal="center" vertical="center" wrapText="1"/>
    </xf>
    <xf numFmtId="0" fontId="10" fillId="0" borderId="0" xfId="0" applyFont="1" applyAlignment="1">
      <alignment horizontal="center"/>
    </xf>
    <xf numFmtId="164" fontId="14" fillId="0" borderId="14" xfId="0" applyNumberFormat="1" applyFont="1" applyBorder="1" applyAlignment="1">
      <alignment horizontal="center" vertical="center" wrapText="1"/>
    </xf>
    <xf numFmtId="0" fontId="10" fillId="0" borderId="15" xfId="0" applyFont="1" applyBorder="1" applyAlignment="1">
      <alignment horizontal="center"/>
    </xf>
    <xf numFmtId="164" fontId="13" fillId="0" borderId="16"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0" fillId="0" borderId="27" xfId="0" applyFont="1" applyBorder="1" applyAlignment="1">
      <alignment horizontal="center"/>
    </xf>
    <xf numFmtId="164" fontId="13" fillId="0" borderId="1" xfId="0" applyNumberFormat="1" applyFont="1" applyBorder="1" applyAlignment="1">
      <alignment horizontal="center" vertical="center" wrapText="1"/>
    </xf>
    <xf numFmtId="0" fontId="10" fillId="0" borderId="1" xfId="0" applyFont="1" applyBorder="1" applyAlignment="1">
      <alignment horizontal="center"/>
    </xf>
    <xf numFmtId="164" fontId="13" fillId="0" borderId="26" xfId="0" applyNumberFormat="1" applyFont="1" applyBorder="1" applyAlignment="1">
      <alignment horizontal="center" vertical="center" wrapText="1"/>
    </xf>
    <xf numFmtId="0" fontId="7" fillId="0" borderId="1" xfId="0" applyFont="1" applyBorder="1"/>
    <xf numFmtId="0" fontId="9" fillId="0" borderId="3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1" xfId="0" applyFont="1" applyBorder="1" applyAlignment="1">
      <alignment horizontal="center" vertical="center" wrapText="1"/>
    </xf>
    <xf numFmtId="164" fontId="13" fillId="0" borderId="7" xfId="7" applyNumberFormat="1" applyFont="1" applyFill="1" applyBorder="1" applyAlignment="1">
      <alignment horizontal="center" vertical="center" wrapText="1"/>
    </xf>
    <xf numFmtId="164" fontId="14" fillId="4" borderId="0" xfId="0" applyNumberFormat="1" applyFont="1" applyFill="1" applyAlignment="1">
      <alignment horizontal="center" vertical="center" wrapText="1"/>
    </xf>
    <xf numFmtId="164" fontId="9" fillId="0" borderId="1" xfId="0" applyNumberFormat="1" applyFont="1" applyBorder="1" applyAlignment="1">
      <alignment horizontal="center" vertical="center" wrapText="1"/>
    </xf>
    <xf numFmtId="1" fontId="7" fillId="4" borderId="28" xfId="0" applyNumberFormat="1" applyFont="1" applyFill="1" applyBorder="1" applyAlignment="1">
      <alignment horizontal="center" vertical="center" wrapText="1"/>
    </xf>
    <xf numFmtId="1" fontId="7" fillId="4" borderId="9" xfId="0" applyNumberFormat="1" applyFont="1" applyFill="1" applyBorder="1" applyAlignment="1">
      <alignment horizontal="center" vertical="center" wrapText="1"/>
    </xf>
    <xf numFmtId="1" fontId="7" fillId="4" borderId="29" xfId="7" applyNumberFormat="1" applyFont="1" applyFill="1" applyBorder="1" applyAlignment="1">
      <alignment horizontal="center" vertical="center" wrapText="1"/>
    </xf>
    <xf numFmtId="3" fontId="7" fillId="4" borderId="0" xfId="7" applyNumberFormat="1" applyFont="1" applyFill="1" applyBorder="1" applyAlignment="1">
      <alignment horizontal="center" vertical="center" wrapText="1"/>
    </xf>
    <xf numFmtId="3" fontId="7" fillId="4" borderId="9" xfId="7" applyNumberFormat="1" applyFont="1" applyFill="1" applyBorder="1" applyAlignment="1">
      <alignment horizontal="center" vertical="center" wrapText="1"/>
    </xf>
    <xf numFmtId="1" fontId="7" fillId="4" borderId="14" xfId="0" applyNumberFormat="1" applyFont="1" applyFill="1" applyBorder="1" applyAlignment="1">
      <alignment horizontal="center" vertical="center" wrapText="1"/>
    </xf>
    <xf numFmtId="1" fontId="7" fillId="4" borderId="0" xfId="0" applyNumberFormat="1" applyFont="1" applyFill="1" applyAlignment="1">
      <alignment horizontal="center" vertical="center" wrapText="1"/>
    </xf>
    <xf numFmtId="1" fontId="7" fillId="4" borderId="15" xfId="7" applyNumberFormat="1" applyFont="1" applyFill="1" applyBorder="1" applyAlignment="1">
      <alignment horizontal="center" vertical="center" wrapText="1"/>
    </xf>
    <xf numFmtId="164" fontId="13" fillId="0" borderId="33" xfId="7" quotePrefix="1" applyNumberFormat="1" applyFont="1" applyFill="1" applyBorder="1" applyAlignment="1">
      <alignment horizontal="center" vertical="center" wrapText="1"/>
    </xf>
    <xf numFmtId="164" fontId="13" fillId="0" borderId="8" xfId="7" quotePrefix="1" applyNumberFormat="1" applyFont="1" applyFill="1" applyBorder="1" applyAlignment="1">
      <alignment horizontal="center" vertical="center" wrapText="1"/>
    </xf>
    <xf numFmtId="164" fontId="13" fillId="0" borderId="25" xfId="7" quotePrefix="1" applyNumberFormat="1" applyFont="1" applyFill="1" applyBorder="1" applyAlignment="1">
      <alignment horizontal="center" vertical="center" wrapText="1"/>
    </xf>
    <xf numFmtId="0" fontId="17" fillId="0" borderId="27" xfId="0" applyFont="1" applyBorder="1" applyAlignment="1">
      <alignment horizontal="center"/>
    </xf>
    <xf numFmtId="0" fontId="10" fillId="0" borderId="1" xfId="0" applyFont="1" applyBorder="1"/>
    <xf numFmtId="0" fontId="9" fillId="3" borderId="12"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4" fontId="9" fillId="0" borderId="1" xfId="0" applyNumberFormat="1" applyFont="1" applyBorder="1" applyAlignment="1">
      <alignment horizontal="center" vertical="center" wrapText="1"/>
    </xf>
    <xf numFmtId="0" fontId="10" fillId="0" borderId="2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164" fontId="14" fillId="0" borderId="28" xfId="0" applyNumberFormat="1" applyFont="1" applyBorder="1" applyAlignment="1">
      <alignment horizontal="center" vertical="center"/>
    </xf>
    <xf numFmtId="164" fontId="14" fillId="0" borderId="9" xfId="0" applyNumberFormat="1" applyFont="1" applyBorder="1" applyAlignment="1">
      <alignment horizontal="center" vertical="center"/>
    </xf>
    <xf numFmtId="164" fontId="7" fillId="0" borderId="0" xfId="0" applyNumberFormat="1" applyFont="1" applyAlignment="1">
      <alignment horizontal="center" vertical="center"/>
    </xf>
    <xf numFmtId="0" fontId="10" fillId="0" borderId="15" xfId="0" applyFont="1" applyBorder="1" applyAlignment="1">
      <alignment horizontal="center" vertical="center"/>
    </xf>
    <xf numFmtId="164" fontId="14" fillId="0" borderId="14" xfId="0" applyNumberFormat="1" applyFont="1" applyBorder="1" applyAlignment="1">
      <alignment horizontal="center" vertical="center"/>
    </xf>
    <xf numFmtId="164" fontId="14" fillId="0" borderId="0" xfId="0" applyNumberFormat="1" applyFont="1" applyAlignment="1">
      <alignment horizontal="center" vertical="center"/>
    </xf>
    <xf numFmtId="0" fontId="18" fillId="0" borderId="27" xfId="0" applyFont="1" applyBorder="1" applyAlignment="1">
      <alignment horizontal="center" vertical="center"/>
    </xf>
    <xf numFmtId="0" fontId="18" fillId="0" borderId="1" xfId="0" applyFont="1" applyBorder="1" applyAlignment="1">
      <alignment horizontal="center" vertical="center"/>
    </xf>
    <xf numFmtId="0" fontId="13" fillId="0" borderId="1" xfId="0" applyFont="1" applyBorder="1" applyAlignment="1">
      <alignment horizontal="center" vertical="center"/>
    </xf>
    <xf numFmtId="164" fontId="13" fillId="0" borderId="26"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3" fontId="7" fillId="0" borderId="0" xfId="0" applyNumberFormat="1" applyFont="1" applyAlignment="1">
      <alignment horizontal="center" vertical="center"/>
    </xf>
    <xf numFmtId="3" fontId="7" fillId="4" borderId="29" xfId="0" applyNumberFormat="1" applyFont="1" applyFill="1" applyBorder="1" applyAlignment="1">
      <alignment horizontal="center" vertical="center" wrapText="1"/>
    </xf>
    <xf numFmtId="0" fontId="17" fillId="0" borderId="1" xfId="0" applyFont="1" applyBorder="1" applyAlignment="1">
      <alignment horizontal="center"/>
    </xf>
    <xf numFmtId="0" fontId="9" fillId="0" borderId="1" xfId="0" applyFont="1" applyBorder="1" applyAlignment="1">
      <alignment horizontal="center"/>
    </xf>
    <xf numFmtId="4" fontId="7" fillId="0" borderId="14" xfId="0" applyNumberFormat="1" applyFont="1" applyBorder="1" applyAlignment="1">
      <alignment horizontal="center" vertical="center" wrapText="1"/>
    </xf>
    <xf numFmtId="4" fontId="9" fillId="0" borderId="26" xfId="0" applyNumberFormat="1" applyFont="1" applyBorder="1" applyAlignment="1">
      <alignment horizontal="center" vertical="center" wrapText="1"/>
    </xf>
    <xf numFmtId="164" fontId="7" fillId="4" borderId="15" xfId="0" applyNumberFormat="1" applyFont="1" applyFill="1" applyBorder="1" applyAlignment="1">
      <alignment horizontal="center" vertical="center" wrapText="1"/>
    </xf>
    <xf numFmtId="3" fontId="19" fillId="0" borderId="14" xfId="0" applyNumberFormat="1" applyFont="1" applyBorder="1" applyAlignment="1">
      <alignment horizontal="center" vertical="center" wrapText="1"/>
    </xf>
    <xf numFmtId="3" fontId="19" fillId="0" borderId="0" xfId="0" applyNumberFormat="1" applyFont="1" applyAlignment="1">
      <alignment horizontal="center" vertical="center" wrapText="1"/>
    </xf>
    <xf numFmtId="1" fontId="7" fillId="3" borderId="20" xfId="0" applyNumberFormat="1" applyFont="1" applyFill="1" applyBorder="1" applyAlignment="1">
      <alignment horizontal="left" vertical="center" wrapText="1"/>
    </xf>
    <xf numFmtId="3" fontId="7" fillId="3" borderId="15" xfId="0" applyNumberFormat="1" applyFont="1" applyFill="1" applyBorder="1" applyAlignment="1">
      <alignment horizontal="center" vertical="center" wrapText="1"/>
    </xf>
    <xf numFmtId="3" fontId="7" fillId="3" borderId="21" xfId="0" applyNumberFormat="1" applyFont="1" applyFill="1" applyBorder="1" applyAlignment="1">
      <alignment horizontal="center" vertical="center" wrapText="1"/>
    </xf>
    <xf numFmtId="1" fontId="9" fillId="3" borderId="44" xfId="0" applyNumberFormat="1" applyFont="1" applyFill="1" applyBorder="1" applyAlignment="1">
      <alignment horizontal="left" vertical="center" wrapText="1"/>
    </xf>
    <xf numFmtId="3" fontId="9" fillId="3" borderId="37" xfId="0" applyNumberFormat="1" applyFont="1" applyFill="1" applyBorder="1" applyAlignment="1">
      <alignment horizontal="center" vertical="center" wrapText="1"/>
    </xf>
    <xf numFmtId="164" fontId="13" fillId="0" borderId="6" xfId="7" quotePrefix="1" applyNumberFormat="1" applyFont="1" applyFill="1" applyBorder="1" applyAlignment="1">
      <alignment horizontal="center" vertical="center" wrapText="1"/>
    </xf>
    <xf numFmtId="0" fontId="9" fillId="0" borderId="27" xfId="0" applyFont="1" applyBorder="1" applyAlignment="1">
      <alignment horizontal="center"/>
    </xf>
    <xf numFmtId="0" fontId="9" fillId="3" borderId="0" xfId="0" applyFont="1" applyFill="1" applyAlignment="1">
      <alignment horizontal="left"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2" fontId="7" fillId="0" borderId="0" xfId="0" applyNumberFormat="1" applyFont="1" applyAlignment="1">
      <alignment horizontal="center" vertical="center" wrapText="1"/>
    </xf>
    <xf numFmtId="0" fontId="9" fillId="4" borderId="0" xfId="0" applyFont="1" applyFill="1" applyAlignment="1">
      <alignment horizontal="left" vertical="center"/>
    </xf>
    <xf numFmtId="3" fontId="7" fillId="4" borderId="14" xfId="0" applyNumberFormat="1" applyFont="1" applyFill="1" applyBorder="1" applyAlignment="1">
      <alignment horizontal="center" vertical="center"/>
    </xf>
    <xf numFmtId="3" fontId="7" fillId="4" borderId="0" xfId="0" applyNumberFormat="1" applyFont="1" applyFill="1" applyAlignment="1">
      <alignment horizontal="center" vertical="center"/>
    </xf>
    <xf numFmtId="3" fontId="7" fillId="4" borderId="15" xfId="0" applyNumberFormat="1" applyFont="1" applyFill="1" applyBorder="1" applyAlignment="1">
      <alignment horizontal="center" vertical="center"/>
    </xf>
    <xf numFmtId="0" fontId="13" fillId="3" borderId="8" xfId="0" applyFont="1" applyFill="1" applyBorder="1" applyAlignment="1">
      <alignment horizontal="left" vertical="center"/>
    </xf>
    <xf numFmtId="164" fontId="13" fillId="3" borderId="24" xfId="0" applyNumberFormat="1" applyFont="1" applyFill="1" applyBorder="1" applyAlignment="1">
      <alignment horizontal="center" vertical="center"/>
    </xf>
    <xf numFmtId="0" fontId="13" fillId="3" borderId="1" xfId="0" applyFont="1" applyFill="1" applyBorder="1" applyAlignment="1">
      <alignment horizontal="left" vertical="center"/>
    </xf>
    <xf numFmtId="164" fontId="13" fillId="3" borderId="26" xfId="0" applyNumberFormat="1" applyFont="1" applyFill="1" applyBorder="1" applyAlignment="1">
      <alignment horizontal="center" vertical="center"/>
    </xf>
    <xf numFmtId="3" fontId="7" fillId="4" borderId="20" xfId="0" applyNumberFormat="1" applyFont="1" applyFill="1" applyBorder="1" applyAlignment="1">
      <alignment horizontal="center" vertical="center" wrapText="1"/>
    </xf>
    <xf numFmtId="164" fontId="14" fillId="4" borderId="21" xfId="7" applyNumberFormat="1" applyFont="1" applyFill="1" applyBorder="1" applyAlignment="1">
      <alignment horizontal="center" vertical="center" wrapText="1"/>
    </xf>
    <xf numFmtId="0" fontId="9" fillId="3" borderId="2" xfId="0" applyFont="1" applyFill="1" applyBorder="1" applyAlignment="1">
      <alignment vertical="center" wrapText="1"/>
    </xf>
    <xf numFmtId="3" fontId="9" fillId="3" borderId="16" xfId="0" applyNumberFormat="1"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164" fontId="13" fillId="3" borderId="17" xfId="7" applyNumberFormat="1" applyFont="1" applyFill="1" applyBorder="1" applyAlignment="1">
      <alignment horizontal="center" vertical="center" wrapText="1"/>
    </xf>
    <xf numFmtId="164" fontId="13" fillId="3" borderId="2" xfId="7" applyNumberFormat="1" applyFont="1" applyFill="1" applyBorder="1" applyAlignment="1">
      <alignment horizontal="center" vertical="center" wrapText="1"/>
    </xf>
    <xf numFmtId="0" fontId="20" fillId="0" borderId="0" xfId="0" applyFont="1"/>
    <xf numFmtId="0" fontId="20" fillId="0" borderId="0" xfId="2" applyFont="1" applyAlignment="1">
      <alignment vertical="center"/>
    </xf>
    <xf numFmtId="0" fontId="12" fillId="3" borderId="0" xfId="1" applyFont="1" applyFill="1" applyAlignment="1">
      <alignment horizontal="center" vertical="center"/>
    </xf>
    <xf numFmtId="0" fontId="21" fillId="0" borderId="0" xfId="1" applyFont="1" applyAlignment="1">
      <alignment horizontal="center" vertical="center"/>
    </xf>
    <xf numFmtId="0" fontId="11" fillId="0" borderId="0" xfId="1" applyFont="1" applyAlignment="1">
      <alignment horizontal="center" vertical="center"/>
    </xf>
    <xf numFmtId="0" fontId="20" fillId="0" borderId="0" xfId="1" applyFont="1" applyAlignment="1">
      <alignment vertical="center"/>
    </xf>
    <xf numFmtId="0" fontId="11" fillId="0" borderId="0" xfId="1" applyFont="1" applyAlignment="1">
      <alignment vertical="center"/>
    </xf>
    <xf numFmtId="0" fontId="20" fillId="0" borderId="0" xfId="6" applyFont="1" applyAlignment="1" applyProtection="1"/>
    <xf numFmtId="0" fontId="20" fillId="0" borderId="0" xfId="3" applyFont="1" applyAlignment="1" applyProtection="1"/>
    <xf numFmtId="0" fontId="20" fillId="0" borderId="0" xfId="0" applyFont="1" applyAlignment="1">
      <alignment horizontal="center"/>
    </xf>
    <xf numFmtId="0" fontId="20" fillId="0" borderId="0" xfId="0" applyFont="1" applyAlignment="1">
      <alignment horizontal="left"/>
    </xf>
    <xf numFmtId="0" fontId="20" fillId="0" borderId="0" xfId="2" applyFont="1" applyAlignment="1">
      <alignment horizontal="left" vertical="center"/>
    </xf>
    <xf numFmtId="0" fontId="20" fillId="0" borderId="0" xfId="1" applyFont="1" applyAlignment="1">
      <alignment horizontal="center" vertical="center"/>
    </xf>
    <xf numFmtId="0" fontId="20" fillId="0" borderId="0" xfId="1" applyFont="1" applyAlignment="1">
      <alignment horizontal="left" vertical="center"/>
    </xf>
    <xf numFmtId="0" fontId="20" fillId="0" borderId="0" xfId="4" applyFont="1" applyFill="1" applyAlignment="1" applyProtection="1">
      <alignment horizontal="center" vertical="center"/>
    </xf>
    <xf numFmtId="0" fontId="20" fillId="0" borderId="0" xfId="0" applyFont="1" applyAlignment="1">
      <alignment vertical="center"/>
    </xf>
    <xf numFmtId="0" fontId="22" fillId="0" borderId="0" xfId="0" applyFont="1" applyAlignment="1">
      <alignment horizontal="left"/>
    </xf>
    <xf numFmtId="0" fontId="20" fillId="0" borderId="0" xfId="0" applyFont="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xf>
    <xf numFmtId="0" fontId="23" fillId="2" borderId="0" xfId="1" applyFont="1" applyFill="1" applyAlignment="1">
      <alignment horizontal="center" vertical="center"/>
    </xf>
    <xf numFmtId="49" fontId="12" fillId="5" borderId="0" xfId="1" quotePrefix="1" applyNumberFormat="1" applyFont="1" applyFill="1" applyAlignment="1">
      <alignment horizontal="center" vertical="center"/>
    </xf>
    <xf numFmtId="0" fontId="7"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2" xfId="0" applyFont="1" applyBorder="1" applyAlignment="1">
      <alignment vertical="center" wrapText="1"/>
    </xf>
    <xf numFmtId="164" fontId="7" fillId="0" borderId="22" xfId="0" applyNumberFormat="1" applyFont="1" applyBorder="1" applyAlignment="1">
      <alignment horizontal="center" vertical="center" wrapText="1"/>
    </xf>
    <xf numFmtId="0" fontId="24" fillId="0" borderId="0" xfId="0" applyFont="1" applyAlignment="1">
      <alignment vertical="center"/>
    </xf>
    <xf numFmtId="0" fontId="26" fillId="0" borderId="0" xfId="0" applyFont="1"/>
    <xf numFmtId="164" fontId="9" fillId="0" borderId="12" xfId="7" applyNumberFormat="1" applyFont="1" applyFill="1" applyBorder="1" applyAlignment="1">
      <alignment horizontal="center" vertical="center" wrapText="1"/>
    </xf>
    <xf numFmtId="164" fontId="9" fillId="0" borderId="5" xfId="7" applyNumberFormat="1" applyFont="1" applyFill="1" applyBorder="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164" fontId="14" fillId="0" borderId="36" xfId="0" applyNumberFormat="1" applyFont="1" applyBorder="1" applyAlignment="1">
      <alignment horizontal="center" vertical="center" wrapText="1"/>
    </xf>
    <xf numFmtId="164" fontId="14" fillId="0" borderId="49" xfId="0" applyNumberFormat="1" applyFont="1" applyBorder="1" applyAlignment="1">
      <alignment horizontal="center" vertical="center" wrapText="1"/>
    </xf>
    <xf numFmtId="4" fontId="7" fillId="0" borderId="0" xfId="0" applyNumberFormat="1" applyFont="1" applyAlignment="1">
      <alignment horizontal="center" vertical="center" wrapText="1"/>
    </xf>
    <xf numFmtId="0" fontId="7" fillId="3" borderId="22" xfId="0" applyFont="1" applyFill="1" applyBorder="1" applyAlignment="1">
      <alignment horizontal="center" vertical="center" wrapText="1"/>
    </xf>
    <xf numFmtId="0" fontId="7" fillId="3" borderId="48" xfId="0" applyFont="1" applyFill="1" applyBorder="1" applyAlignment="1">
      <alignment horizontal="center" vertical="center" wrapText="1"/>
    </xf>
    <xf numFmtId="1" fontId="9" fillId="0" borderId="23" xfId="7" applyNumberFormat="1" applyFont="1" applyFill="1" applyBorder="1" applyAlignment="1">
      <alignment horizontal="center" vertical="center" wrapText="1"/>
    </xf>
    <xf numFmtId="1" fontId="9" fillId="0" borderId="13" xfId="7" applyNumberFormat="1"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9" fillId="0" borderId="27" xfId="0" applyFont="1" applyBorder="1" applyAlignment="1">
      <alignment horizontal="center" vertical="center" wrapText="1"/>
    </xf>
    <xf numFmtId="164" fontId="13" fillId="0" borderId="50" xfId="0" applyNumberFormat="1"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center" vertical="center" wrapText="1"/>
    </xf>
    <xf numFmtId="0" fontId="7" fillId="0" borderId="52" xfId="0" applyFont="1" applyBorder="1" applyAlignment="1">
      <alignment horizontal="left" vertical="center" wrapText="1"/>
    </xf>
    <xf numFmtId="1" fontId="9" fillId="0" borderId="53" xfId="8" applyNumberFormat="1" applyFont="1" applyBorder="1" applyAlignment="1">
      <alignment horizontal="center" vertical="center" wrapText="1"/>
    </xf>
    <xf numFmtId="164" fontId="9" fillId="0" borderId="53" xfId="7" applyNumberFormat="1" applyFont="1" applyBorder="1" applyAlignment="1">
      <alignment horizontal="center" vertical="center"/>
    </xf>
    <xf numFmtId="0" fontId="7" fillId="0" borderId="55" xfId="0" applyFont="1" applyBorder="1" applyAlignment="1">
      <alignment vertical="center" wrapText="1"/>
    </xf>
    <xf numFmtId="0" fontId="7" fillId="0" borderId="56" xfId="0" applyFont="1" applyBorder="1" applyAlignment="1">
      <alignment horizontal="center" vertical="center" wrapText="1"/>
    </xf>
    <xf numFmtId="164" fontId="7" fillId="0" borderId="56" xfId="0" applyNumberFormat="1" applyFont="1" applyBorder="1" applyAlignment="1">
      <alignment horizontal="center" vertical="center" wrapText="1"/>
    </xf>
    <xf numFmtId="0" fontId="13" fillId="0" borderId="52" xfId="0" applyFont="1" applyBorder="1" applyAlignment="1">
      <alignment horizontal="right" vertical="center" wrapText="1"/>
    </xf>
    <xf numFmtId="0" fontId="14" fillId="0" borderId="37" xfId="0" applyFont="1" applyBorder="1" applyAlignment="1">
      <alignment horizontal="center" vertical="center" wrapText="1"/>
    </xf>
    <xf numFmtId="0" fontId="13" fillId="0" borderId="37" xfId="0" applyFont="1" applyBorder="1" applyAlignment="1">
      <alignment horizontal="center" vertical="center" wrapText="1"/>
    </xf>
    <xf numFmtId="164" fontId="13" fillId="0" borderId="37" xfId="9" applyNumberFormat="1" applyFont="1" applyBorder="1" applyAlignment="1">
      <alignment horizontal="center" vertical="center" wrapText="1"/>
    </xf>
    <xf numFmtId="0" fontId="9" fillId="0" borderId="0" xfId="0" applyFont="1" applyAlignment="1">
      <alignment vertical="center" wrapText="1"/>
    </xf>
    <xf numFmtId="0" fontId="7" fillId="3" borderId="56" xfId="0" applyFont="1" applyFill="1" applyBorder="1" applyAlignment="1">
      <alignment horizontal="center" vertical="center" wrapText="1"/>
    </xf>
    <xf numFmtId="164" fontId="7" fillId="0" borderId="56" xfId="7" applyNumberFormat="1" applyFont="1" applyBorder="1" applyAlignment="1">
      <alignment horizontal="center" vertical="center" wrapText="1"/>
    </xf>
    <xf numFmtId="0" fontId="13" fillId="0" borderId="52" xfId="0" applyFont="1" applyBorder="1" applyAlignment="1">
      <alignment horizontal="center" vertical="center" wrapText="1"/>
    </xf>
    <xf numFmtId="164" fontId="13" fillId="0" borderId="52" xfId="7" applyNumberFormat="1" applyFont="1" applyBorder="1" applyAlignment="1">
      <alignment horizontal="center" vertical="center" wrapText="1"/>
    </xf>
    <xf numFmtId="0" fontId="9" fillId="0" borderId="58" xfId="0" applyFont="1" applyBorder="1" applyAlignment="1">
      <alignment vertical="center" wrapText="1"/>
    </xf>
    <xf numFmtId="0" fontId="14" fillId="0" borderId="59" xfId="0" applyFont="1" applyBorder="1" applyAlignment="1">
      <alignment horizontal="center" vertical="center" wrapText="1"/>
    </xf>
    <xf numFmtId="1" fontId="9" fillId="0" borderId="58" xfId="0" applyNumberFormat="1" applyFont="1" applyBorder="1" applyAlignment="1">
      <alignment horizontal="center" vertical="center" wrapText="1"/>
    </xf>
    <xf numFmtId="9" fontId="9" fillId="0" borderId="58" xfId="7" applyFont="1" applyBorder="1" applyAlignment="1">
      <alignment horizontal="center" vertical="center" wrapText="1"/>
    </xf>
    <xf numFmtId="3" fontId="9" fillId="3" borderId="60" xfId="0" applyNumberFormat="1" applyFont="1" applyFill="1" applyBorder="1" applyAlignment="1">
      <alignment horizontal="center" vertical="center" wrapText="1"/>
    </xf>
    <xf numFmtId="3" fontId="9" fillId="3" borderId="57" xfId="0" applyNumberFormat="1" applyFont="1" applyFill="1" applyBorder="1" applyAlignment="1">
      <alignment horizontal="center" vertical="center" wrapText="1"/>
    </xf>
    <xf numFmtId="164" fontId="13" fillId="3" borderId="61" xfId="0" applyNumberFormat="1" applyFont="1" applyFill="1" applyBorder="1" applyAlignment="1">
      <alignment horizontal="center" vertical="center"/>
    </xf>
    <xf numFmtId="164" fontId="13" fillId="3" borderId="62" xfId="0" applyNumberFormat="1" applyFont="1" applyFill="1" applyBorder="1" applyAlignment="1">
      <alignment horizontal="center" vertical="center"/>
    </xf>
    <xf numFmtId="164" fontId="13" fillId="3" borderId="63" xfId="0" applyNumberFormat="1" applyFont="1" applyFill="1" applyBorder="1" applyAlignment="1">
      <alignment horizontal="center" vertical="center"/>
    </xf>
    <xf numFmtId="0" fontId="23" fillId="2" borderId="0" xfId="1" quotePrefix="1" applyFont="1" applyFill="1" applyAlignment="1">
      <alignment horizontal="center" vertical="center"/>
    </xf>
    <xf numFmtId="0" fontId="9" fillId="0" borderId="6" xfId="0" applyFont="1" applyBorder="1" applyAlignment="1">
      <alignment horizontal="left" vertical="center" wrapText="1"/>
    </xf>
    <xf numFmtId="0" fontId="9" fillId="0" borderId="9" xfId="0" applyFont="1" applyBorder="1" applyAlignment="1">
      <alignment horizontal="left" vertical="center" wrapText="1"/>
    </xf>
    <xf numFmtId="0" fontId="8" fillId="6" borderId="10"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6" borderId="39"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41" xfId="0" applyFont="1" applyFill="1" applyBorder="1" applyAlignment="1">
      <alignment horizontal="center" vertical="center" wrapText="1"/>
    </xf>
    <xf numFmtId="0" fontId="8" fillId="6" borderId="42"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9" fillId="3" borderId="0" xfId="0" applyFont="1" applyFill="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9" xfId="0" applyFont="1" applyBorder="1" applyAlignment="1">
      <alignment horizontal="center" vertical="center" wrapText="1"/>
    </xf>
    <xf numFmtId="0" fontId="8" fillId="6" borderId="34"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9" fillId="0" borderId="5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9" fillId="0" borderId="6" xfId="0" applyFont="1" applyBorder="1" applyAlignment="1">
      <alignment horizontal="center" vertical="center" wrapText="1"/>
    </xf>
    <xf numFmtId="164" fontId="13" fillId="0" borderId="29" xfId="7" applyNumberFormat="1" applyFont="1" applyFill="1" applyBorder="1" applyAlignment="1">
      <alignment horizontal="center" vertical="center" wrapText="1"/>
    </xf>
    <xf numFmtId="164" fontId="13" fillId="0" borderId="23" xfId="7" applyNumberFormat="1" applyFont="1" applyFill="1" applyBorder="1" applyAlignment="1">
      <alignment horizontal="center" vertical="center" wrapText="1"/>
    </xf>
    <xf numFmtId="164" fontId="13" fillId="0" borderId="5" xfId="7"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7" fillId="4" borderId="0" xfId="0" applyFont="1" applyFill="1" applyAlignment="1">
      <alignment horizontal="left" vertical="center" wrapText="1"/>
    </xf>
    <xf numFmtId="3" fontId="7" fillId="4" borderId="14" xfId="0" applyNumberFormat="1" applyFont="1" applyFill="1" applyBorder="1" applyAlignment="1">
      <alignment horizontal="center" vertical="center" wrapText="1"/>
    </xf>
    <xf numFmtId="3" fontId="7" fillId="4" borderId="0" xfId="0" applyNumberFormat="1" applyFont="1" applyFill="1" applyAlignment="1">
      <alignment horizontal="center" vertical="center" wrapText="1"/>
    </xf>
    <xf numFmtId="164" fontId="14" fillId="4" borderId="15" xfId="7" applyNumberFormat="1" applyFont="1" applyFill="1" applyBorder="1" applyAlignment="1">
      <alignment horizontal="center" vertical="center" wrapText="1"/>
    </xf>
    <xf numFmtId="3" fontId="7" fillId="4" borderId="28" xfId="0" applyNumberFormat="1" applyFont="1" applyFill="1" applyBorder="1" applyAlignment="1">
      <alignment horizontal="center" vertical="center" wrapText="1"/>
    </xf>
    <xf numFmtId="3" fontId="7" fillId="4" borderId="9" xfId="0" applyNumberFormat="1" applyFont="1" applyFill="1" applyBorder="1" applyAlignment="1">
      <alignment horizontal="center" vertical="center" wrapText="1"/>
    </xf>
    <xf numFmtId="164" fontId="14" fillId="4" borderId="29" xfId="7"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3" fontId="9" fillId="0" borderId="26" xfId="0"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9" fillId="0" borderId="1" xfId="0" applyNumberFormat="1" applyFont="1" applyBorder="1" applyAlignment="1">
      <alignment horizontal="center" vertical="center" wrapText="1"/>
    </xf>
    <xf numFmtId="164" fontId="13" fillId="0" borderId="15" xfId="7" applyNumberFormat="1" applyFont="1" applyFill="1" applyBorder="1" applyAlignment="1">
      <alignment horizontal="center" vertical="center" wrapText="1"/>
    </xf>
    <xf numFmtId="164" fontId="13" fillId="0" borderId="27" xfId="7"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164" fontId="13" fillId="0" borderId="12" xfId="7" applyNumberFormat="1" applyFont="1" applyFill="1" applyBorder="1" applyAlignment="1">
      <alignment horizontal="center" vertical="center" wrapText="1"/>
    </xf>
  </cellXfs>
  <cellStyles count="10">
    <cellStyle name="Hiperligação" xfId="6" builtinId="8"/>
    <cellStyle name="Hiperligação 2" xfId="3" xr:uid="{B13A558E-940C-4DAB-B8DF-F660702686A7}"/>
    <cellStyle name="Hyperlink 3" xfId="4" xr:uid="{92D4AC8E-D197-4D91-B0D9-8E9E750CAD5C}"/>
    <cellStyle name="Normal" xfId="0" builtinId="0"/>
    <cellStyle name="Normal 10" xfId="1" xr:uid="{ECDF1A50-9387-4BEF-B5AB-34C31E87FF4E}"/>
    <cellStyle name="Normal 2 2" xfId="2" xr:uid="{291478A8-5E3E-4F76-BA7E-CB327A184E34}"/>
    <cellStyle name="Normal 2 3" xfId="5" xr:uid="{957DFF27-1C89-4BF6-977A-DFB76ACEDF11}"/>
    <cellStyle name="Percentagem" xfId="7" builtinId="5"/>
    <cellStyle name="Percentagem 2" xfId="8" xr:uid="{E04EC480-026E-4125-AE97-C0D58BD64547}"/>
    <cellStyle name="Vírgula" xfId="9" builtinId="3"/>
  </cellStyles>
  <dxfs count="0"/>
  <tableStyles count="0" defaultTableStyle="TableStyleMedium2" defaultPivotStyle="PivotStyleLight16"/>
  <colors>
    <mruColors>
      <color rgb="FF366092"/>
      <color rgb="FF0070C0"/>
      <color rgb="FF4472C4"/>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19.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0.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1.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2.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2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3.xml.rels><?xml version="1.0" encoding="UTF-8" standalone="yes"?>
<Relationships xmlns="http://schemas.openxmlformats.org/package/2006/relationships"><Relationship Id="rId1" Type="http://schemas.openxmlformats.org/officeDocument/2006/relationships/hyperlink" Target="#' &#205;ndice'!A1"/></Relationships>
</file>

<file path=xl/drawings/_rels/drawing4.xml.rels><?xml version="1.0" encoding="UTF-8" standalone="yes"?>
<Relationships xmlns="http://schemas.openxmlformats.org/package/2006/relationships"><Relationship Id="rId1" Type="http://schemas.openxmlformats.org/officeDocument/2006/relationships/hyperlink" Target="#' &#205;ndice'!A1"/></Relationships>
</file>

<file path=xl/drawings/_rels/drawing5.xml.rels><?xml version="1.0" encoding="UTF-8" standalone="yes"?>
<Relationships xmlns="http://schemas.openxmlformats.org/package/2006/relationships"><Relationship Id="rId1" Type="http://schemas.openxmlformats.org/officeDocument/2006/relationships/hyperlink" Target="#' &#205;ndice'!A1"/></Relationships>
</file>

<file path=xl/drawings/_rels/drawing6.xml.rels><?xml version="1.0" encoding="UTF-8" standalone="yes"?>
<Relationships xmlns="http://schemas.openxmlformats.org/package/2006/relationships"><Relationship Id="rId1" Type="http://schemas.openxmlformats.org/officeDocument/2006/relationships/hyperlink" Target="#' &#205;ndice'!A1"/></Relationships>
</file>

<file path=xl/drawings/_rels/drawing7.xml.rels><?xml version="1.0" encoding="UTF-8" standalone="yes"?>
<Relationships xmlns="http://schemas.openxmlformats.org/package/2006/relationships"><Relationship Id="rId1" Type="http://schemas.openxmlformats.org/officeDocument/2006/relationships/hyperlink" Target="#' &#205;ndice'!A1"/></Relationships>
</file>

<file path=xl/drawings/_rels/drawing8.xml.rels><?xml version="1.0" encoding="UTF-8" standalone="yes"?>
<Relationships xmlns="http://schemas.openxmlformats.org/package/2006/relationships"><Relationship Id="rId1" Type="http://schemas.openxmlformats.org/officeDocument/2006/relationships/hyperlink" Target="#' &#205;ndice'!A1"/></Relationships>
</file>

<file path=xl/drawings/_rels/drawing9.xml.rels><?xml version="1.0" encoding="UTF-8" standalone="yes"?>
<Relationships xmlns="http://schemas.openxmlformats.org/package/2006/relationships"><Relationship Id="rId1" Type="http://schemas.openxmlformats.org/officeDocument/2006/relationships/hyperlink" Target="#' &#205;ndice'!A1"/></Relationships>
</file>

<file path=xl/drawings/drawing1.xml><?xml version="1.0" encoding="utf-8"?>
<xdr:wsDr xmlns:xdr="http://schemas.openxmlformats.org/drawingml/2006/spreadsheetDrawing" xmlns:a="http://schemas.openxmlformats.org/drawingml/2006/main">
  <xdr:twoCellAnchor editAs="oneCell">
    <xdr:from>
      <xdr:col>0</xdr:col>
      <xdr:colOff>59532</xdr:colOff>
      <xdr:row>0</xdr:row>
      <xdr:rowOff>35718</xdr:rowOff>
    </xdr:from>
    <xdr:to>
      <xdr:col>1</xdr:col>
      <xdr:colOff>1227405</xdr:colOff>
      <xdr:row>5</xdr:row>
      <xdr:rowOff>23812</xdr:rowOff>
    </xdr:to>
    <xdr:pic>
      <xdr:nvPicPr>
        <xdr:cNvPr id="2" name="Picture 3" descr="Logo A-F 2">
          <a:extLst>
            <a:ext uri="{FF2B5EF4-FFF2-40B4-BE49-F238E27FC236}">
              <a16:creationId xmlns:a16="http://schemas.microsoft.com/office/drawing/2014/main" id="{5F0FBA60-3A27-4C54-890C-62742F4B77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35718"/>
          <a:ext cx="1244073" cy="6167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438149</xdr:colOff>
      <xdr:row>17</xdr:row>
      <xdr:rowOff>190500</xdr:rowOff>
    </xdr:from>
    <xdr:to>
      <xdr:col>16</xdr:col>
      <xdr:colOff>5999</xdr:colOff>
      <xdr:row>19</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4C17ECC-7BAE-4D55-AB54-4D10FD30AE16}"/>
            </a:ext>
          </a:extLst>
        </xdr:cNvPr>
        <xdr:cNvSpPr/>
      </xdr:nvSpPr>
      <xdr:spPr>
        <a:xfrm>
          <a:off x="8562974" y="4448175"/>
          <a:ext cx="615600" cy="342000"/>
        </a:xfrm>
        <a:prstGeom prst="leftArrow">
          <a:avLst>
            <a:gd name="adj1" fmla="val 50000"/>
            <a:gd name="adj2" fmla="val 44430"/>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333374</xdr:colOff>
      <xdr:row>30</xdr:row>
      <xdr:rowOff>114300</xdr:rowOff>
    </xdr:from>
    <xdr:to>
      <xdr:col>15</xdr:col>
      <xdr:colOff>425099</xdr:colOff>
      <xdr:row>32</xdr:row>
      <xdr:rowOff>75300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DF490E8-2A75-4355-917D-CE065E6C1381}"/>
            </a:ext>
          </a:extLst>
        </xdr:cNvPr>
        <xdr:cNvSpPr/>
      </xdr:nvSpPr>
      <xdr:spPr>
        <a:xfrm>
          <a:off x="8391524" y="74104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523874</xdr:colOff>
      <xdr:row>25</xdr:row>
      <xdr:rowOff>38100</xdr:rowOff>
    </xdr:from>
    <xdr:to>
      <xdr:col>13</xdr:col>
      <xdr:colOff>91724</xdr:colOff>
      <xdr:row>26</xdr:row>
      <xdr:rowOff>141975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F27AE7D-ED04-4D4A-982F-23B5D0F5A655}"/>
            </a:ext>
          </a:extLst>
        </xdr:cNvPr>
        <xdr:cNvSpPr/>
      </xdr:nvSpPr>
      <xdr:spPr>
        <a:xfrm>
          <a:off x="7010399" y="59626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361950</xdr:colOff>
      <xdr:row>20</xdr:row>
      <xdr:rowOff>9525</xdr:rowOff>
    </xdr:from>
    <xdr:to>
      <xdr:col>9</xdr:col>
      <xdr:colOff>453675</xdr:colOff>
      <xdr:row>21</xdr:row>
      <xdr:rowOff>113400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28B8520F-F681-4305-95FF-EA46B97493F6}"/>
            </a:ext>
          </a:extLst>
        </xdr:cNvPr>
        <xdr:cNvSpPr/>
      </xdr:nvSpPr>
      <xdr:spPr>
        <a:xfrm>
          <a:off x="5276850" y="52292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0</xdr:colOff>
      <xdr:row>14</xdr:row>
      <xdr:rowOff>0</xdr:rowOff>
    </xdr:from>
    <xdr:to>
      <xdr:col>5</xdr:col>
      <xdr:colOff>615600</xdr:colOff>
      <xdr:row>15</xdr:row>
      <xdr:rowOff>104775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F0085730-9CE6-42E9-8827-710BCFB4E40F}"/>
            </a:ext>
          </a:extLst>
        </xdr:cNvPr>
        <xdr:cNvSpPr/>
      </xdr:nvSpPr>
      <xdr:spPr>
        <a:xfrm>
          <a:off x="3838575" y="3257550"/>
          <a:ext cx="615600" cy="3429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447674</xdr:colOff>
      <xdr:row>30</xdr:row>
      <xdr:rowOff>190500</xdr:rowOff>
    </xdr:from>
    <xdr:to>
      <xdr:col>13</xdr:col>
      <xdr:colOff>15524</xdr:colOff>
      <xdr:row>32</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57D5ECDF-42C0-47C7-A2A3-DD6B550BFF9E}"/>
            </a:ext>
          </a:extLst>
        </xdr:cNvPr>
        <xdr:cNvSpPr/>
      </xdr:nvSpPr>
      <xdr:spPr>
        <a:xfrm>
          <a:off x="6934199" y="69723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20</xdr:row>
      <xdr:rowOff>0</xdr:rowOff>
    </xdr:from>
    <xdr:to>
      <xdr:col>5</xdr:col>
      <xdr:colOff>37549</xdr:colOff>
      <xdr:row>21</xdr:row>
      <xdr:rowOff>153003</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DC913D2C-D109-4283-8939-AC22ECD9FFD1}"/>
            </a:ext>
          </a:extLst>
        </xdr:cNvPr>
        <xdr:cNvSpPr/>
      </xdr:nvSpPr>
      <xdr:spPr>
        <a:xfrm>
          <a:off x="7658100" y="6286500"/>
          <a:ext cx="589999" cy="305403"/>
        </a:xfrm>
        <a:prstGeom prst="leftArrow">
          <a:avLst/>
        </a:prstGeom>
        <a:solidFill>
          <a:sysClr val="window" lastClr="FFFFFF">
            <a:lumMod val="85000"/>
          </a:sysClr>
        </a:solidFill>
        <a:ln w="12700" cap="flat" cmpd="sng" algn="ctr">
          <a:solidFill>
            <a:srgbClr val="00206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pt-PT" sz="8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Índice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47625</xdr:colOff>
      <xdr:row>10</xdr:row>
      <xdr:rowOff>161925</xdr:rowOff>
    </xdr:from>
    <xdr:to>
      <xdr:col>9</xdr:col>
      <xdr:colOff>663225</xdr:colOff>
      <xdr:row>12</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3113D9D4-48F0-49A2-9380-BC44FD183D45}"/>
            </a:ext>
          </a:extLst>
        </xdr:cNvPr>
        <xdr:cNvSpPr/>
      </xdr:nvSpPr>
      <xdr:spPr>
        <a:xfrm>
          <a:off x="6981825" y="265747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95249</xdr:colOff>
      <xdr:row>10</xdr:row>
      <xdr:rowOff>152400</xdr:rowOff>
    </xdr:from>
    <xdr:to>
      <xdr:col>9</xdr:col>
      <xdr:colOff>710849</xdr:colOff>
      <xdr:row>12</xdr:row>
      <xdr:rowOff>18150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941F6C42-E71E-427F-A6C6-1560B56ADA4A}"/>
            </a:ext>
          </a:extLst>
        </xdr:cNvPr>
        <xdr:cNvSpPr/>
      </xdr:nvSpPr>
      <xdr:spPr>
        <a:xfrm>
          <a:off x="7258049" y="26670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238124</xdr:colOff>
      <xdr:row>14</xdr:row>
      <xdr:rowOff>133350</xdr:rowOff>
    </xdr:from>
    <xdr:to>
      <xdr:col>4</xdr:col>
      <xdr:colOff>5999</xdr:colOff>
      <xdr:row>15</xdr:row>
      <xdr:rowOff>237225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6F8280F-04F2-40E9-BAD8-B9E31E555C7A}"/>
            </a:ext>
          </a:extLst>
        </xdr:cNvPr>
        <xdr:cNvSpPr/>
      </xdr:nvSpPr>
      <xdr:spPr>
        <a:xfrm>
          <a:off x="3981449" y="34385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445477</xdr:colOff>
      <xdr:row>9</xdr:row>
      <xdr:rowOff>164123</xdr:rowOff>
    </xdr:from>
    <xdr:to>
      <xdr:col>13</xdr:col>
      <xdr:colOff>13327</xdr:colOff>
      <xdr:row>11</xdr:row>
      <xdr:rowOff>29873</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2963278D-CE8D-4CA3-B73B-11AE0201DC55}"/>
            </a:ext>
          </a:extLst>
        </xdr:cNvPr>
        <xdr:cNvSpPr/>
      </xdr:nvSpPr>
      <xdr:spPr>
        <a:xfrm>
          <a:off x="6932002" y="2278673"/>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247650</xdr:colOff>
      <xdr:row>16</xdr:row>
      <xdr:rowOff>171450</xdr:rowOff>
    </xdr:from>
    <xdr:to>
      <xdr:col>8</xdr:col>
      <xdr:colOff>15525</xdr:colOff>
      <xdr:row>18</xdr:row>
      <xdr:rowOff>38099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A85BBFD9-7727-4137-8FDB-C654B1A4A3FE}"/>
            </a:ext>
          </a:extLst>
        </xdr:cNvPr>
        <xdr:cNvSpPr/>
      </xdr:nvSpPr>
      <xdr:spPr>
        <a:xfrm>
          <a:off x="6781800" y="4057650"/>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219075</xdr:colOff>
      <xdr:row>8</xdr:row>
      <xdr:rowOff>152400</xdr:rowOff>
    </xdr:from>
    <xdr:to>
      <xdr:col>7</xdr:col>
      <xdr:colOff>834675</xdr:colOff>
      <xdr:row>10</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64BF4083-221A-47FD-B5A6-19311FA5C6D1}"/>
            </a:ext>
          </a:extLst>
        </xdr:cNvPr>
        <xdr:cNvSpPr/>
      </xdr:nvSpPr>
      <xdr:spPr>
        <a:xfrm>
          <a:off x="6619875" y="22574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95250</xdr:colOff>
      <xdr:row>9</xdr:row>
      <xdr:rowOff>161925</xdr:rowOff>
    </xdr:from>
    <xdr:to>
      <xdr:col>3</xdr:col>
      <xdr:colOff>710850</xdr:colOff>
      <xdr:row>11</xdr:row>
      <xdr:rowOff>28574</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1219FAE8-3F7A-4D1C-8798-9989AC51C2F8}"/>
            </a:ext>
          </a:extLst>
        </xdr:cNvPr>
        <xdr:cNvSpPr/>
      </xdr:nvSpPr>
      <xdr:spPr>
        <a:xfrm>
          <a:off x="3838575" y="2295525"/>
          <a:ext cx="615600"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733425</xdr:colOff>
      <xdr:row>19</xdr:row>
      <xdr:rowOff>95249</xdr:rowOff>
    </xdr:from>
    <xdr:to>
      <xdr:col>1</xdr:col>
      <xdr:colOff>1438275</xdr:colOff>
      <xdr:row>21</xdr:row>
      <xdr:rowOff>9525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CCF5AF32-C87E-496A-B2B3-C40FF9A858A8}"/>
            </a:ext>
          </a:extLst>
        </xdr:cNvPr>
        <xdr:cNvSpPr/>
      </xdr:nvSpPr>
      <xdr:spPr>
        <a:xfrm>
          <a:off x="2543175" y="4514849"/>
          <a:ext cx="704850" cy="361951"/>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9</xdr:col>
      <xdr:colOff>571499</xdr:colOff>
      <xdr:row>5</xdr:row>
      <xdr:rowOff>152400</xdr:rowOff>
    </xdr:from>
    <xdr:to>
      <xdr:col>10</xdr:col>
      <xdr:colOff>548924</xdr:colOff>
      <xdr:row>7</xdr:row>
      <xdr:rowOff>19049</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FCAE243-5654-4089-9325-0F3118B6A042}"/>
            </a:ext>
          </a:extLst>
        </xdr:cNvPr>
        <xdr:cNvSpPr/>
      </xdr:nvSpPr>
      <xdr:spPr>
        <a:xfrm>
          <a:off x="6829424" y="1885950"/>
          <a:ext cx="587025" cy="342899"/>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466726</xdr:colOff>
      <xdr:row>9</xdr:row>
      <xdr:rowOff>142875</xdr:rowOff>
    </xdr:from>
    <xdr:to>
      <xdr:col>13</xdr:col>
      <xdr:colOff>34576</xdr:colOff>
      <xdr:row>11</xdr:row>
      <xdr:rowOff>8625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CD506F65-ED56-46DE-A892-304AD556C59F}"/>
            </a:ext>
          </a:extLst>
        </xdr:cNvPr>
        <xdr:cNvSpPr/>
      </xdr:nvSpPr>
      <xdr:spPr>
        <a:xfrm>
          <a:off x="6953251" y="22669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495301</xdr:colOff>
      <xdr:row>14</xdr:row>
      <xdr:rowOff>38100</xdr:rowOff>
    </xdr:from>
    <xdr:to>
      <xdr:col>8</xdr:col>
      <xdr:colOff>609600</xdr:colOff>
      <xdr:row>15</xdr:row>
      <xdr:rowOff>141975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B772BB15-5AE2-45DC-AE85-F5C19EFF7249}"/>
            </a:ext>
          </a:extLst>
        </xdr:cNvPr>
        <xdr:cNvSpPr/>
      </xdr:nvSpPr>
      <xdr:spPr>
        <a:xfrm>
          <a:off x="5657851" y="3333750"/>
          <a:ext cx="733424"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457200</xdr:colOff>
      <xdr:row>25</xdr:row>
      <xdr:rowOff>180975</xdr:rowOff>
    </xdr:from>
    <xdr:to>
      <xdr:col>13</xdr:col>
      <xdr:colOff>25050</xdr:colOff>
      <xdr:row>27</xdr:row>
      <xdr:rowOff>46725</xdr:rowOff>
    </xdr:to>
    <xdr:sp macro="" textlink="">
      <xdr:nvSpPr>
        <xdr:cNvPr id="3" name="Seta: Para a Esquerda 2">
          <a:hlinkClick xmlns:r="http://schemas.openxmlformats.org/officeDocument/2006/relationships" r:id="rId1"/>
          <a:extLst>
            <a:ext uri="{FF2B5EF4-FFF2-40B4-BE49-F238E27FC236}">
              <a16:creationId xmlns:a16="http://schemas.microsoft.com/office/drawing/2014/main" id="{32CAD460-9AE0-465D-B8F7-0FEA19933B7E}"/>
            </a:ext>
          </a:extLst>
        </xdr:cNvPr>
        <xdr:cNvSpPr/>
      </xdr:nvSpPr>
      <xdr:spPr>
        <a:xfrm>
          <a:off x="6943725" y="4772025"/>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447675</xdr:colOff>
      <xdr:row>13</xdr:row>
      <xdr:rowOff>190500</xdr:rowOff>
    </xdr:from>
    <xdr:to>
      <xdr:col>13</xdr:col>
      <xdr:colOff>15525</xdr:colOff>
      <xdr:row>15</xdr:row>
      <xdr:rowOff>56250</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46511E7A-0212-4806-8CBE-B46C2FAF5EDA}"/>
            </a:ext>
          </a:extLst>
        </xdr:cNvPr>
        <xdr:cNvSpPr/>
      </xdr:nvSpPr>
      <xdr:spPr>
        <a:xfrm>
          <a:off x="6934200" y="32575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400049</xdr:colOff>
      <xdr:row>14</xdr:row>
      <xdr:rowOff>180975</xdr:rowOff>
    </xdr:from>
    <xdr:to>
      <xdr:col>12</xdr:col>
      <xdr:colOff>491774</xdr:colOff>
      <xdr:row>16</xdr:row>
      <xdr:rowOff>9525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609845F-F3C7-4959-8B27-AFA3AA1986D4}"/>
            </a:ext>
          </a:extLst>
        </xdr:cNvPr>
        <xdr:cNvSpPr/>
      </xdr:nvSpPr>
      <xdr:spPr>
        <a:xfrm>
          <a:off x="6886574" y="3505200"/>
          <a:ext cx="615600" cy="3048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428624</xdr:colOff>
      <xdr:row>13</xdr:row>
      <xdr:rowOff>161925</xdr:rowOff>
    </xdr:from>
    <xdr:to>
      <xdr:col>12</xdr:col>
      <xdr:colOff>520349</xdr:colOff>
      <xdr:row>15</xdr:row>
      <xdr:rowOff>27675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05DB59DF-448D-4E11-A8E2-618E04B8D146}"/>
            </a:ext>
          </a:extLst>
        </xdr:cNvPr>
        <xdr:cNvSpPr/>
      </xdr:nvSpPr>
      <xdr:spPr>
        <a:xfrm>
          <a:off x="6915149" y="348615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0</xdr:colOff>
      <xdr:row>20</xdr:row>
      <xdr:rowOff>19050</xdr:rowOff>
    </xdr:from>
    <xdr:to>
      <xdr:col>16</xdr:col>
      <xdr:colOff>91725</xdr:colOff>
      <xdr:row>21</xdr:row>
      <xdr:rowOff>122925</xdr:rowOff>
    </xdr:to>
    <xdr:sp macro="" textlink="">
      <xdr:nvSpPr>
        <xdr:cNvPr id="2" name="Seta: Para a Esquerda 1">
          <a:hlinkClick xmlns:r="http://schemas.openxmlformats.org/officeDocument/2006/relationships" r:id="rId1"/>
          <a:extLst>
            <a:ext uri="{FF2B5EF4-FFF2-40B4-BE49-F238E27FC236}">
              <a16:creationId xmlns:a16="http://schemas.microsoft.com/office/drawing/2014/main" id="{740B75A2-F2FA-4B6D-B470-12D7A6FE9446}"/>
            </a:ext>
          </a:extLst>
        </xdr:cNvPr>
        <xdr:cNvSpPr/>
      </xdr:nvSpPr>
      <xdr:spPr>
        <a:xfrm>
          <a:off x="8582025" y="4762500"/>
          <a:ext cx="615600" cy="342000"/>
        </a:xfrm>
        <a:prstGeom prst="leftArrow">
          <a:avLst/>
        </a:prstGeom>
        <a:solidFill>
          <a:schemeClr val="bg1">
            <a:lumMod val="8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PT" sz="800" b="0">
              <a:solidFill>
                <a:sysClr val="windowText" lastClr="000000"/>
              </a:solidFill>
              <a:latin typeface="Arial" panose="020B0604020202020204" pitchFamily="34" charset="0"/>
              <a:cs typeface="Arial" panose="020B0604020202020204" pitchFamily="34" charset="0"/>
            </a:rPr>
            <a:t>índice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ansrarq01\nep$\GER\Boletim%20Trim.%20Conjuntura\Boletim%2098%204&#186;Trim\Regional\I%20-%20Pre&#231;os\QuadrosI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x média"/>
      <sheetName val="Tx homóloga"/>
      <sheetName val="Tx mensal"/>
      <sheetName val="índices"/>
      <sheetName val="Graf1"/>
      <sheetName val="Graf2"/>
      <sheetName val="Graf3"/>
      <sheetName val="Graf4"/>
      <sheetName val="Graf5"/>
      <sheetName val="Graf6"/>
      <sheetName val="Quadro1"/>
      <sheetName val="Quadro2"/>
      <sheetName val="Qnorte"/>
      <sheetName val="Module1"/>
      <sheetName val="Quadro"/>
      <sheetName val="Graf2 exp"/>
      <sheetName val="Figura_30"/>
      <sheetName val="Figura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9B1CE-440F-4C5E-B9DA-F7FF060DB314}">
  <sheetPr>
    <pageSetUpPr fitToPage="1"/>
  </sheetPr>
  <dimension ref="B1:IO54"/>
  <sheetViews>
    <sheetView showGridLines="0" tabSelected="1" zoomScaleNormal="100" workbookViewId="0">
      <selection activeCell="E2" sqref="E2"/>
    </sheetView>
  </sheetViews>
  <sheetFormatPr defaultColWidth="9.140625" defaultRowHeight="15" x14ac:dyDescent="0.25"/>
  <cols>
    <col min="1" max="1" width="1.140625" style="172" customWidth="1"/>
    <col min="2" max="2" width="139.7109375" style="172" customWidth="1"/>
    <col min="3" max="16384" width="9.140625" style="172"/>
  </cols>
  <sheetData>
    <row r="1" spans="2:249" ht="4.5" customHeight="1" x14ac:dyDescent="0.25"/>
    <row r="2" spans="2:249" ht="18.95" customHeight="1" x14ac:dyDescent="0.25">
      <c r="B2" s="192" t="s">
        <v>207</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c r="IO2" s="173"/>
    </row>
    <row r="3" spans="2:249" ht="3" customHeight="1" x14ac:dyDescent="0.25">
      <c r="B3" s="174"/>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c r="IO3" s="173"/>
    </row>
    <row r="4" spans="2:249" ht="18.95" customHeight="1" x14ac:dyDescent="0.25">
      <c r="B4" s="193" t="s">
        <v>215</v>
      </c>
      <c r="C4" s="173"/>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73"/>
      <c r="AG4" s="173"/>
      <c r="AH4" s="173"/>
      <c r="AI4" s="173"/>
      <c r="AJ4" s="173"/>
      <c r="AK4" s="173"/>
      <c r="AL4" s="173"/>
      <c r="AM4" s="173"/>
      <c r="AN4" s="173"/>
      <c r="AO4" s="173"/>
      <c r="AP4" s="173"/>
      <c r="AQ4" s="173"/>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3"/>
      <c r="DI4" s="173"/>
      <c r="DJ4" s="173"/>
      <c r="DK4" s="173"/>
      <c r="DL4" s="173"/>
      <c r="DM4" s="173"/>
      <c r="DN4" s="173"/>
      <c r="DO4" s="173"/>
      <c r="DP4" s="173"/>
      <c r="DQ4" s="173"/>
      <c r="DR4" s="173"/>
      <c r="DS4" s="173"/>
      <c r="DT4" s="173"/>
      <c r="DU4" s="173"/>
      <c r="DV4" s="173"/>
      <c r="DW4" s="173"/>
      <c r="DX4" s="173"/>
      <c r="DY4" s="173"/>
      <c r="DZ4" s="173"/>
      <c r="EA4" s="173"/>
      <c r="EB4" s="173"/>
      <c r="EC4" s="173"/>
      <c r="ED4" s="173"/>
      <c r="EE4" s="173"/>
      <c r="EF4" s="173"/>
      <c r="EG4" s="173"/>
      <c r="EH4" s="173"/>
      <c r="EI4" s="173"/>
      <c r="EJ4" s="173"/>
      <c r="EK4" s="173"/>
      <c r="EL4" s="173"/>
      <c r="EM4" s="173"/>
      <c r="EN4" s="173"/>
      <c r="EO4" s="173"/>
      <c r="EP4" s="173"/>
      <c r="EQ4" s="173"/>
      <c r="ER4" s="173"/>
      <c r="ES4" s="173"/>
      <c r="ET4" s="173"/>
      <c r="EU4" s="173"/>
      <c r="EV4" s="173"/>
      <c r="EW4" s="173"/>
      <c r="EX4" s="173"/>
      <c r="EY4" s="173"/>
      <c r="EZ4" s="173"/>
      <c r="FA4" s="173"/>
      <c r="FB4" s="173"/>
      <c r="FC4" s="173"/>
      <c r="FD4" s="173"/>
      <c r="FE4" s="173"/>
      <c r="FF4" s="173"/>
      <c r="FG4" s="173"/>
      <c r="FH4" s="173"/>
      <c r="FI4" s="173"/>
      <c r="FJ4" s="173"/>
      <c r="FK4" s="173"/>
      <c r="FL4" s="173"/>
      <c r="FM4" s="173"/>
      <c r="FN4" s="173"/>
      <c r="FO4" s="173"/>
      <c r="FP4" s="173"/>
      <c r="FQ4" s="173"/>
      <c r="FR4" s="173"/>
      <c r="FS4" s="173"/>
      <c r="FT4" s="173"/>
      <c r="FU4" s="173"/>
      <c r="FV4" s="173"/>
      <c r="FW4" s="173"/>
      <c r="FX4" s="173"/>
      <c r="FY4" s="173"/>
      <c r="FZ4" s="173"/>
      <c r="GA4" s="173"/>
      <c r="GB4" s="173"/>
      <c r="GC4" s="173"/>
      <c r="GD4" s="173"/>
      <c r="GE4" s="173"/>
      <c r="GF4" s="173"/>
      <c r="GG4" s="173"/>
      <c r="GH4" s="173"/>
      <c r="GI4" s="173"/>
      <c r="GJ4" s="173"/>
      <c r="GK4" s="173"/>
      <c r="GL4" s="173"/>
      <c r="GM4" s="173"/>
      <c r="GN4" s="173"/>
      <c r="GO4" s="173"/>
      <c r="GP4" s="173"/>
      <c r="GQ4" s="173"/>
      <c r="GR4" s="173"/>
      <c r="GS4" s="173"/>
      <c r="GT4" s="173"/>
      <c r="GU4" s="173"/>
      <c r="GV4" s="173"/>
      <c r="GW4" s="173"/>
      <c r="GX4" s="173"/>
      <c r="GY4" s="173"/>
      <c r="GZ4" s="173"/>
      <c r="HA4" s="173"/>
      <c r="HB4" s="173"/>
      <c r="HC4" s="173"/>
      <c r="HD4" s="173"/>
      <c r="HE4" s="173"/>
      <c r="HF4" s="173"/>
      <c r="HG4" s="173"/>
      <c r="HH4" s="173"/>
      <c r="HI4" s="173"/>
      <c r="HJ4" s="173"/>
      <c r="HK4" s="173"/>
      <c r="HL4" s="173"/>
      <c r="HM4" s="173"/>
      <c r="HN4" s="173"/>
      <c r="HO4" s="173"/>
      <c r="HP4" s="173"/>
      <c r="HQ4" s="173"/>
      <c r="HR4" s="173"/>
      <c r="HS4" s="173"/>
      <c r="HT4" s="173"/>
      <c r="HU4" s="173"/>
      <c r="HV4" s="173"/>
      <c r="HW4" s="173"/>
      <c r="HX4" s="173"/>
      <c r="HY4" s="173"/>
      <c r="HZ4" s="173"/>
      <c r="IA4" s="173"/>
      <c r="IB4" s="173"/>
      <c r="IC4" s="173"/>
      <c r="ID4" s="173"/>
      <c r="IE4" s="173"/>
      <c r="IF4" s="173"/>
      <c r="IG4" s="173"/>
      <c r="IH4" s="173"/>
      <c r="II4" s="173"/>
      <c r="IJ4" s="173"/>
      <c r="IK4" s="173"/>
      <c r="IL4" s="173"/>
      <c r="IM4" s="173"/>
      <c r="IN4" s="173"/>
      <c r="IO4" s="173"/>
    </row>
    <row r="5" spans="2:249" ht="4.5" customHeight="1" x14ac:dyDescent="0.25">
      <c r="B5" s="175"/>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V5" s="173"/>
      <c r="BW5" s="173"/>
      <c r="BX5" s="173"/>
      <c r="BY5" s="173"/>
      <c r="BZ5" s="173"/>
      <c r="CA5" s="173"/>
      <c r="CB5" s="173"/>
      <c r="CC5" s="173"/>
      <c r="CD5" s="173"/>
      <c r="CE5" s="173"/>
      <c r="CF5" s="173"/>
      <c r="CG5" s="173"/>
      <c r="CH5" s="173"/>
      <c r="CI5" s="173"/>
      <c r="CJ5" s="173"/>
      <c r="CK5" s="173"/>
      <c r="CL5" s="173"/>
      <c r="CM5" s="173"/>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3"/>
      <c r="GD5" s="173"/>
      <c r="GE5" s="173"/>
      <c r="GF5" s="173"/>
      <c r="GG5" s="173"/>
      <c r="GH5" s="173"/>
      <c r="GI5" s="173"/>
      <c r="GJ5" s="173"/>
      <c r="GK5" s="173"/>
      <c r="GL5" s="173"/>
      <c r="GM5" s="173"/>
      <c r="GN5" s="173"/>
      <c r="GO5" s="173"/>
      <c r="GP5" s="173"/>
      <c r="GQ5" s="173"/>
      <c r="GR5" s="173"/>
      <c r="GS5" s="173"/>
      <c r="GT5" s="173"/>
      <c r="GU5" s="173"/>
      <c r="GV5" s="173"/>
      <c r="GW5" s="173"/>
      <c r="GX5" s="173"/>
      <c r="GY5" s="173"/>
      <c r="GZ5" s="173"/>
      <c r="HA5" s="173"/>
      <c r="HB5" s="173"/>
      <c r="HC5" s="173"/>
      <c r="HD5" s="173"/>
      <c r="HE5" s="173"/>
      <c r="HF5" s="173"/>
      <c r="HG5" s="173"/>
      <c r="HH5" s="173"/>
      <c r="HI5" s="173"/>
      <c r="HJ5" s="173"/>
      <c r="HK5" s="173"/>
      <c r="HL5" s="173"/>
      <c r="HM5" s="173"/>
      <c r="HN5" s="173"/>
      <c r="HO5" s="173"/>
      <c r="HP5" s="173"/>
      <c r="HQ5" s="173"/>
      <c r="HR5" s="173"/>
      <c r="HS5" s="173"/>
      <c r="HT5" s="173"/>
      <c r="HU5" s="173"/>
      <c r="HV5" s="173"/>
      <c r="HW5" s="173"/>
      <c r="HX5" s="173"/>
      <c r="HY5" s="173"/>
      <c r="HZ5" s="173"/>
      <c r="IA5" s="173"/>
      <c r="IB5" s="173"/>
      <c r="IC5" s="173"/>
      <c r="ID5" s="173"/>
      <c r="IE5" s="173"/>
      <c r="IF5" s="173"/>
      <c r="IG5" s="173"/>
      <c r="IH5" s="173"/>
      <c r="II5" s="173"/>
      <c r="IJ5" s="173"/>
      <c r="IK5" s="173"/>
      <c r="IL5" s="173"/>
      <c r="IM5" s="173"/>
      <c r="IN5" s="173"/>
      <c r="IO5" s="173"/>
    </row>
    <row r="6" spans="2:249" ht="18.95" customHeight="1" x14ac:dyDescent="0.25">
      <c r="B6" s="176" t="s">
        <v>145</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c r="BA6" s="177"/>
      <c r="BB6" s="177"/>
      <c r="BC6" s="177"/>
      <c r="BD6" s="177"/>
      <c r="BE6" s="177"/>
      <c r="BF6" s="177"/>
      <c r="BG6" s="177"/>
      <c r="BH6" s="177"/>
      <c r="BI6" s="177"/>
      <c r="BJ6" s="177"/>
      <c r="BK6" s="177"/>
      <c r="BL6" s="177"/>
      <c r="BM6" s="177"/>
      <c r="BN6" s="177"/>
      <c r="BO6" s="177"/>
      <c r="BP6" s="177"/>
      <c r="BQ6" s="177"/>
      <c r="BR6" s="177"/>
      <c r="BS6" s="177"/>
      <c r="BT6" s="177"/>
      <c r="BU6" s="177"/>
      <c r="BV6" s="177"/>
      <c r="BW6" s="177"/>
      <c r="BX6" s="177"/>
      <c r="BY6" s="177"/>
      <c r="BZ6" s="177"/>
      <c r="CA6" s="177"/>
      <c r="CB6" s="177"/>
      <c r="CC6" s="177"/>
      <c r="CD6" s="177"/>
      <c r="CE6" s="177"/>
      <c r="CF6" s="177"/>
      <c r="CG6" s="177"/>
      <c r="CH6" s="177"/>
      <c r="CI6" s="177"/>
      <c r="CJ6" s="177"/>
      <c r="CK6" s="177"/>
      <c r="CL6" s="177"/>
      <c r="CM6" s="177"/>
      <c r="CN6" s="177"/>
      <c r="CO6" s="177"/>
      <c r="CP6" s="177"/>
      <c r="CQ6" s="177"/>
      <c r="CR6" s="177"/>
      <c r="CS6" s="177"/>
      <c r="CT6" s="177"/>
      <c r="CU6" s="177"/>
      <c r="CV6" s="177"/>
      <c r="CW6" s="177"/>
      <c r="CX6" s="177"/>
      <c r="CY6" s="177"/>
      <c r="CZ6" s="177"/>
      <c r="DA6" s="177"/>
      <c r="DB6" s="177"/>
      <c r="DC6" s="177"/>
      <c r="DD6" s="177"/>
      <c r="DE6" s="177"/>
      <c r="DF6" s="177"/>
      <c r="DG6" s="177"/>
      <c r="DH6" s="177"/>
      <c r="DI6" s="177"/>
      <c r="DJ6" s="177"/>
      <c r="DK6" s="177"/>
      <c r="DL6" s="177"/>
      <c r="DM6" s="177"/>
      <c r="DN6" s="177"/>
      <c r="DO6" s="177"/>
      <c r="DP6" s="177"/>
      <c r="DQ6" s="177"/>
      <c r="DR6" s="177"/>
      <c r="DS6" s="177"/>
      <c r="DT6" s="177"/>
      <c r="DU6" s="177"/>
      <c r="DV6" s="177"/>
      <c r="DW6" s="177"/>
      <c r="DX6" s="177"/>
      <c r="DY6" s="177"/>
      <c r="DZ6" s="177"/>
      <c r="EA6" s="177"/>
      <c r="EB6" s="177"/>
      <c r="EC6" s="177"/>
      <c r="ED6" s="177"/>
      <c r="EE6" s="177"/>
      <c r="EF6" s="177"/>
      <c r="EG6" s="177"/>
      <c r="EH6" s="177"/>
      <c r="EI6" s="177"/>
      <c r="EJ6" s="177"/>
      <c r="EK6" s="177"/>
      <c r="EL6" s="177"/>
      <c r="EM6" s="177"/>
      <c r="EN6" s="177"/>
      <c r="EO6" s="177"/>
      <c r="EP6" s="177"/>
      <c r="EQ6" s="177"/>
      <c r="ER6" s="177"/>
      <c r="ES6" s="177"/>
      <c r="ET6" s="177"/>
      <c r="EU6" s="177"/>
      <c r="EV6" s="177"/>
      <c r="EW6" s="177"/>
      <c r="EX6" s="177"/>
      <c r="EY6" s="177"/>
      <c r="EZ6" s="177"/>
      <c r="FA6" s="177"/>
      <c r="FB6" s="177"/>
      <c r="FC6" s="177"/>
      <c r="FD6" s="177"/>
      <c r="FE6" s="177"/>
      <c r="FF6" s="177"/>
      <c r="FG6" s="177"/>
      <c r="FH6" s="177"/>
      <c r="FI6" s="177"/>
      <c r="FJ6" s="177"/>
      <c r="FK6" s="177"/>
      <c r="FL6" s="177"/>
      <c r="FM6" s="177"/>
      <c r="FN6" s="177"/>
      <c r="FO6" s="177"/>
      <c r="FP6" s="177"/>
      <c r="FQ6" s="177"/>
      <c r="FR6" s="177"/>
      <c r="FS6" s="177"/>
      <c r="FT6" s="177"/>
      <c r="FU6" s="177"/>
      <c r="FV6" s="177"/>
      <c r="FW6" s="177"/>
      <c r="FX6" s="177"/>
      <c r="FY6" s="177"/>
      <c r="FZ6" s="177"/>
      <c r="GA6" s="177"/>
      <c r="GB6" s="177"/>
      <c r="GC6" s="177"/>
      <c r="GD6" s="177"/>
      <c r="GE6" s="177"/>
      <c r="GF6" s="177"/>
      <c r="GG6" s="177"/>
      <c r="GH6" s="177"/>
      <c r="GI6" s="177"/>
      <c r="GJ6" s="177"/>
      <c r="GK6" s="177"/>
      <c r="GL6" s="177"/>
      <c r="GM6" s="177"/>
      <c r="GN6" s="177"/>
      <c r="GO6" s="177"/>
      <c r="GP6" s="177"/>
      <c r="GQ6" s="177"/>
      <c r="GR6" s="177"/>
      <c r="GS6" s="177"/>
      <c r="GT6" s="177"/>
      <c r="GU6" s="177"/>
      <c r="GV6" s="177"/>
      <c r="GW6" s="177"/>
      <c r="GX6" s="177"/>
      <c r="GY6" s="177"/>
      <c r="GZ6" s="177"/>
      <c r="HA6" s="177"/>
      <c r="HB6" s="177"/>
      <c r="HC6" s="177"/>
      <c r="HD6" s="177"/>
      <c r="HE6" s="177"/>
      <c r="HF6" s="177"/>
      <c r="HG6" s="177"/>
      <c r="HH6" s="177"/>
      <c r="HI6" s="177"/>
      <c r="HJ6" s="177"/>
      <c r="HK6" s="177"/>
      <c r="HL6" s="177"/>
      <c r="HM6" s="177"/>
      <c r="HN6" s="177"/>
      <c r="HO6" s="177"/>
      <c r="HP6" s="177"/>
      <c r="HQ6" s="177"/>
      <c r="HR6" s="177"/>
      <c r="HS6" s="177"/>
      <c r="HT6" s="177"/>
      <c r="HU6" s="177"/>
      <c r="HV6" s="177"/>
      <c r="HW6" s="177"/>
      <c r="HX6" s="177"/>
      <c r="HY6" s="177"/>
      <c r="HZ6" s="177"/>
      <c r="IA6" s="177"/>
      <c r="IB6" s="177"/>
      <c r="IC6" s="177"/>
      <c r="ID6" s="177"/>
      <c r="IE6" s="177"/>
      <c r="IF6" s="177"/>
      <c r="IG6" s="177"/>
      <c r="IH6" s="177"/>
      <c r="II6" s="177"/>
      <c r="IJ6" s="177"/>
      <c r="IK6" s="177"/>
      <c r="IL6" s="177"/>
      <c r="IM6" s="177"/>
      <c r="IN6" s="177"/>
      <c r="IO6" s="177"/>
    </row>
    <row r="7" spans="2:249" ht="4.5" customHeight="1" x14ac:dyDescent="0.25">
      <c r="B7" s="176"/>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c r="CH7" s="177"/>
      <c r="CI7" s="177"/>
      <c r="CJ7" s="177"/>
      <c r="CK7" s="177"/>
      <c r="CL7" s="177"/>
      <c r="CM7" s="177"/>
      <c r="CN7" s="177"/>
      <c r="CO7" s="177"/>
      <c r="CP7" s="177"/>
      <c r="CQ7" s="177"/>
      <c r="CR7" s="177"/>
      <c r="CS7" s="177"/>
      <c r="CT7" s="177"/>
      <c r="CU7" s="177"/>
      <c r="CV7" s="177"/>
      <c r="CW7" s="177"/>
      <c r="CX7" s="177"/>
      <c r="CY7" s="177"/>
      <c r="CZ7" s="177"/>
      <c r="DA7" s="177"/>
      <c r="DB7" s="177"/>
      <c r="DC7" s="177"/>
      <c r="DD7" s="177"/>
      <c r="DE7" s="177"/>
      <c r="DF7" s="177"/>
      <c r="DG7" s="177"/>
      <c r="DH7" s="177"/>
      <c r="DI7" s="177"/>
      <c r="DJ7" s="177"/>
      <c r="DK7" s="177"/>
      <c r="DL7" s="177"/>
      <c r="DM7" s="177"/>
      <c r="DN7" s="177"/>
      <c r="DO7" s="177"/>
      <c r="DP7" s="177"/>
      <c r="DQ7" s="177"/>
      <c r="DR7" s="177"/>
      <c r="DS7" s="177"/>
      <c r="DT7" s="177"/>
      <c r="DU7" s="177"/>
      <c r="DV7" s="177"/>
      <c r="DW7" s="177"/>
      <c r="DX7" s="177"/>
      <c r="DY7" s="177"/>
      <c r="DZ7" s="177"/>
      <c r="EA7" s="177"/>
      <c r="EB7" s="177"/>
      <c r="EC7" s="177"/>
      <c r="ED7" s="177"/>
      <c r="EE7" s="177"/>
      <c r="EF7" s="177"/>
      <c r="EG7" s="177"/>
      <c r="EH7" s="177"/>
      <c r="EI7" s="177"/>
      <c r="EJ7" s="177"/>
      <c r="EK7" s="177"/>
      <c r="EL7" s="177"/>
      <c r="EM7" s="177"/>
      <c r="EN7" s="177"/>
      <c r="EO7" s="177"/>
      <c r="EP7" s="177"/>
      <c r="EQ7" s="177"/>
      <c r="ER7" s="177"/>
      <c r="ES7" s="177"/>
      <c r="ET7" s="177"/>
      <c r="EU7" s="177"/>
      <c r="EV7" s="177"/>
      <c r="EW7" s="177"/>
      <c r="EX7" s="177"/>
      <c r="EY7" s="177"/>
      <c r="EZ7" s="177"/>
      <c r="FA7" s="177"/>
      <c r="FB7" s="177"/>
      <c r="FC7" s="177"/>
      <c r="FD7" s="177"/>
      <c r="FE7" s="177"/>
      <c r="FF7" s="177"/>
      <c r="FG7" s="177"/>
      <c r="FH7" s="177"/>
      <c r="FI7" s="177"/>
      <c r="FJ7" s="177"/>
      <c r="FK7" s="177"/>
      <c r="FL7" s="177"/>
      <c r="FM7" s="177"/>
      <c r="FN7" s="177"/>
      <c r="FO7" s="177"/>
      <c r="FP7" s="177"/>
      <c r="FQ7" s="177"/>
      <c r="FR7" s="177"/>
      <c r="FS7" s="177"/>
      <c r="FT7" s="177"/>
      <c r="FU7" s="177"/>
      <c r="FV7" s="177"/>
      <c r="FW7" s="177"/>
      <c r="FX7" s="177"/>
      <c r="FY7" s="177"/>
      <c r="FZ7" s="177"/>
      <c r="GA7" s="177"/>
      <c r="GB7" s="177"/>
      <c r="GC7" s="177"/>
      <c r="GD7" s="177"/>
      <c r="GE7" s="177"/>
      <c r="GF7" s="177"/>
      <c r="GG7" s="177"/>
      <c r="GH7" s="177"/>
      <c r="GI7" s="177"/>
      <c r="GJ7" s="177"/>
      <c r="GK7" s="177"/>
      <c r="GL7" s="177"/>
      <c r="GM7" s="177"/>
      <c r="GN7" s="177"/>
      <c r="GO7" s="177"/>
      <c r="GP7" s="177"/>
      <c r="GQ7" s="177"/>
      <c r="GR7" s="177"/>
      <c r="GS7" s="177"/>
      <c r="GT7" s="177"/>
      <c r="GU7" s="177"/>
      <c r="GV7" s="177"/>
      <c r="GW7" s="177"/>
      <c r="GX7" s="177"/>
      <c r="GY7" s="177"/>
      <c r="GZ7" s="177"/>
      <c r="HA7" s="177"/>
      <c r="HB7" s="177"/>
      <c r="HC7" s="177"/>
      <c r="HD7" s="177"/>
      <c r="HE7" s="177"/>
      <c r="HF7" s="177"/>
      <c r="HG7" s="177"/>
      <c r="HH7" s="177"/>
      <c r="HI7" s="177"/>
      <c r="HJ7" s="177"/>
      <c r="HK7" s="177"/>
      <c r="HL7" s="177"/>
      <c r="HM7" s="177"/>
      <c r="HN7" s="177"/>
      <c r="HO7" s="177"/>
      <c r="HP7" s="177"/>
      <c r="HQ7" s="177"/>
      <c r="HR7" s="177"/>
      <c r="HS7" s="177"/>
      <c r="HT7" s="177"/>
      <c r="HU7" s="177"/>
      <c r="HV7" s="177"/>
      <c r="HW7" s="177"/>
      <c r="HX7" s="177"/>
      <c r="HY7" s="177"/>
      <c r="HZ7" s="177"/>
      <c r="IA7" s="177"/>
      <c r="IB7" s="177"/>
      <c r="IC7" s="177"/>
      <c r="ID7" s="177"/>
      <c r="IE7" s="177"/>
      <c r="IF7" s="177"/>
      <c r="IG7" s="177"/>
      <c r="IH7" s="177"/>
      <c r="II7" s="177"/>
      <c r="IJ7" s="177"/>
      <c r="IK7" s="177"/>
      <c r="IL7" s="177"/>
      <c r="IM7" s="177"/>
      <c r="IN7" s="177"/>
      <c r="IO7" s="177"/>
    </row>
    <row r="8" spans="2:249" ht="18.95" customHeight="1" x14ac:dyDescent="0.25">
      <c r="B8" s="178" t="s">
        <v>146</v>
      </c>
    </row>
    <row r="9" spans="2:249" ht="3.75" customHeight="1" x14ac:dyDescent="0.25">
      <c r="B9" s="177"/>
    </row>
    <row r="10" spans="2:249" ht="18.95" customHeight="1" x14ac:dyDescent="0.25">
      <c r="B10" s="178" t="s">
        <v>0</v>
      </c>
    </row>
    <row r="11" spans="2:249" ht="3.75" customHeight="1" x14ac:dyDescent="0.25"/>
    <row r="12" spans="2:249" ht="15.95" customHeight="1" x14ac:dyDescent="0.25">
      <c r="B12" s="179" t="str">
        <f>'1'!A2</f>
        <v>Quadro 1. Sinistralidade em Portugal, 2024 vs 2019</v>
      </c>
    </row>
    <row r="13" spans="2:249" ht="15.95" customHeight="1" x14ac:dyDescent="0.25">
      <c r="B13" s="179" t="str">
        <f>'2'!A2</f>
        <v>Quadro 2. Sinistralidade em Portugal, 2024 vs 2023</v>
      </c>
    </row>
    <row r="14" spans="2:249" ht="3.75" customHeight="1" x14ac:dyDescent="0.25">
      <c r="B14" s="180"/>
    </row>
    <row r="15" spans="2:249" ht="18.95" customHeight="1" x14ac:dyDescent="0.25">
      <c r="B15" s="178" t="s">
        <v>1</v>
      </c>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7"/>
      <c r="CK15" s="177"/>
      <c r="CL15" s="177"/>
      <c r="CM15" s="177"/>
      <c r="CN15" s="177"/>
      <c r="CO15" s="177"/>
      <c r="CP15" s="177"/>
      <c r="CQ15" s="177"/>
      <c r="CR15" s="177"/>
      <c r="CS15" s="177"/>
      <c r="CT15" s="177"/>
      <c r="CU15" s="177"/>
      <c r="CV15" s="177"/>
      <c r="CW15" s="177"/>
      <c r="CX15" s="177"/>
      <c r="CY15" s="177"/>
      <c r="CZ15" s="177"/>
      <c r="DA15" s="177"/>
      <c r="DB15" s="177"/>
      <c r="DC15" s="177"/>
      <c r="DD15" s="177"/>
      <c r="DE15" s="177"/>
      <c r="DF15" s="177"/>
      <c r="DG15" s="177"/>
      <c r="DH15" s="177"/>
      <c r="DI15" s="177"/>
      <c r="DJ15" s="177"/>
      <c r="DK15" s="177"/>
      <c r="DL15" s="177"/>
      <c r="DM15" s="177"/>
      <c r="DN15" s="177"/>
      <c r="DO15" s="177"/>
      <c r="DP15" s="177"/>
      <c r="DQ15" s="177"/>
      <c r="DR15" s="177"/>
      <c r="DS15" s="177"/>
      <c r="DT15" s="177"/>
      <c r="DU15" s="177"/>
      <c r="DV15" s="177"/>
      <c r="DW15" s="177"/>
      <c r="DX15" s="177"/>
      <c r="DY15" s="177"/>
      <c r="DZ15" s="177"/>
      <c r="EA15" s="177"/>
      <c r="EB15" s="177"/>
      <c r="EC15" s="177"/>
      <c r="ED15" s="177"/>
      <c r="EE15" s="177"/>
      <c r="EF15" s="177"/>
      <c r="EG15" s="177"/>
      <c r="EH15" s="177"/>
      <c r="EI15" s="177"/>
      <c r="EJ15" s="177"/>
      <c r="EK15" s="177"/>
      <c r="EL15" s="177"/>
      <c r="EM15" s="177"/>
      <c r="EN15" s="177"/>
      <c r="EO15" s="177"/>
      <c r="EP15" s="177"/>
      <c r="EQ15" s="177"/>
      <c r="ER15" s="177"/>
      <c r="ES15" s="177"/>
      <c r="ET15" s="177"/>
      <c r="EU15" s="177"/>
      <c r="EV15" s="177"/>
      <c r="EW15" s="177"/>
      <c r="EX15" s="177"/>
      <c r="EY15" s="177"/>
      <c r="EZ15" s="177"/>
      <c r="FA15" s="177"/>
      <c r="FB15" s="177"/>
      <c r="FC15" s="177"/>
      <c r="FD15" s="177"/>
      <c r="FE15" s="177"/>
      <c r="FF15" s="177"/>
      <c r="FG15" s="177"/>
      <c r="FH15" s="177"/>
      <c r="FI15" s="177"/>
      <c r="FJ15" s="177"/>
      <c r="FK15" s="177"/>
      <c r="FL15" s="177"/>
      <c r="FM15" s="177"/>
      <c r="FN15" s="177"/>
      <c r="FO15" s="177"/>
      <c r="FP15" s="177"/>
      <c r="FQ15" s="177"/>
      <c r="FR15" s="177"/>
      <c r="FS15" s="177"/>
      <c r="FT15" s="177"/>
      <c r="FU15" s="177"/>
      <c r="FV15" s="177"/>
      <c r="FW15" s="177"/>
      <c r="FX15" s="177"/>
      <c r="FY15" s="177"/>
      <c r="FZ15" s="177"/>
      <c r="GA15" s="177"/>
      <c r="GB15" s="177"/>
      <c r="GC15" s="177"/>
      <c r="GD15" s="177"/>
      <c r="GE15" s="177"/>
      <c r="GF15" s="177"/>
      <c r="GG15" s="177"/>
      <c r="GH15" s="177"/>
      <c r="GI15" s="177"/>
      <c r="GJ15" s="177"/>
      <c r="GK15" s="177"/>
      <c r="GL15" s="177"/>
      <c r="GM15" s="177"/>
      <c r="GN15" s="177"/>
      <c r="GO15" s="177"/>
      <c r="GP15" s="177"/>
      <c r="GQ15" s="177"/>
      <c r="GR15" s="177"/>
      <c r="GS15" s="177"/>
      <c r="GT15" s="177"/>
      <c r="GU15" s="177"/>
      <c r="GV15" s="177"/>
      <c r="GW15" s="177"/>
      <c r="GX15" s="177"/>
      <c r="GY15" s="177"/>
      <c r="GZ15" s="177"/>
      <c r="HA15" s="177"/>
      <c r="HB15" s="177"/>
      <c r="HC15" s="177"/>
      <c r="HD15" s="177"/>
      <c r="HE15" s="177"/>
      <c r="HF15" s="177"/>
      <c r="HG15" s="177"/>
      <c r="HH15" s="177"/>
      <c r="HI15" s="177"/>
      <c r="HJ15" s="177"/>
      <c r="HK15" s="177"/>
      <c r="HL15" s="177"/>
      <c r="HM15" s="177"/>
      <c r="HN15" s="177"/>
      <c r="HO15" s="177"/>
      <c r="HP15" s="177"/>
      <c r="HQ15" s="177"/>
      <c r="HR15" s="177"/>
      <c r="HS15" s="177"/>
      <c r="HT15" s="177"/>
      <c r="HU15" s="177"/>
      <c r="HV15" s="177"/>
      <c r="HW15" s="177"/>
      <c r="HX15" s="177"/>
      <c r="HY15" s="177"/>
      <c r="HZ15" s="177"/>
      <c r="IA15" s="177"/>
      <c r="IB15" s="177"/>
      <c r="IC15" s="177"/>
      <c r="ID15" s="177"/>
      <c r="IE15" s="177"/>
      <c r="IF15" s="177"/>
      <c r="IG15" s="177"/>
      <c r="IH15" s="177"/>
      <c r="II15" s="177"/>
      <c r="IJ15" s="177"/>
      <c r="IK15" s="177"/>
      <c r="IL15" s="177"/>
      <c r="IM15" s="177"/>
      <c r="IN15" s="177"/>
      <c r="IO15" s="177"/>
    </row>
    <row r="16" spans="2:249" ht="3.75" customHeight="1" x14ac:dyDescent="0.25">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177"/>
      <c r="BX16" s="177"/>
      <c r="BY16" s="177"/>
      <c r="BZ16" s="177"/>
      <c r="CA16" s="177"/>
      <c r="CB16" s="177"/>
      <c r="CC16" s="177"/>
      <c r="CD16" s="177"/>
      <c r="CE16" s="177"/>
      <c r="CF16" s="177"/>
      <c r="CG16" s="177"/>
      <c r="CH16" s="177"/>
      <c r="CI16" s="177"/>
      <c r="CJ16" s="177"/>
      <c r="CK16" s="177"/>
      <c r="CL16" s="177"/>
      <c r="CM16" s="177"/>
      <c r="CN16" s="177"/>
      <c r="CO16" s="177"/>
      <c r="CP16" s="177"/>
      <c r="CQ16" s="177"/>
      <c r="CR16" s="177"/>
      <c r="CS16" s="177"/>
      <c r="CT16" s="177"/>
      <c r="CU16" s="177"/>
      <c r="CV16" s="177"/>
      <c r="CW16" s="177"/>
      <c r="CX16" s="177"/>
      <c r="CY16" s="177"/>
      <c r="CZ16" s="177"/>
      <c r="DA16" s="177"/>
      <c r="DB16" s="177"/>
      <c r="DC16" s="177"/>
      <c r="DD16" s="177"/>
      <c r="DE16" s="177"/>
      <c r="DF16" s="177"/>
      <c r="DG16" s="177"/>
      <c r="DH16" s="177"/>
      <c r="DI16" s="177"/>
      <c r="DJ16" s="177"/>
      <c r="DK16" s="177"/>
      <c r="DL16" s="177"/>
      <c r="DM16" s="177"/>
      <c r="DN16" s="177"/>
      <c r="DO16" s="177"/>
      <c r="DP16" s="177"/>
      <c r="DQ16" s="177"/>
      <c r="DR16" s="177"/>
      <c r="DS16" s="177"/>
      <c r="DT16" s="177"/>
      <c r="DU16" s="177"/>
      <c r="DV16" s="177"/>
      <c r="DW16" s="177"/>
      <c r="DX16" s="177"/>
      <c r="DY16" s="177"/>
      <c r="DZ16" s="177"/>
      <c r="EA16" s="177"/>
      <c r="EB16" s="177"/>
      <c r="EC16" s="177"/>
      <c r="ED16" s="177"/>
      <c r="EE16" s="177"/>
      <c r="EF16" s="177"/>
      <c r="EG16" s="177"/>
      <c r="EH16" s="177"/>
      <c r="EI16" s="177"/>
      <c r="EJ16" s="177"/>
      <c r="EK16" s="177"/>
      <c r="EL16" s="177"/>
      <c r="EM16" s="177"/>
      <c r="EN16" s="177"/>
      <c r="EO16" s="177"/>
      <c r="EP16" s="177"/>
      <c r="EQ16" s="177"/>
      <c r="ER16" s="177"/>
      <c r="ES16" s="177"/>
      <c r="ET16" s="177"/>
      <c r="EU16" s="177"/>
      <c r="EV16" s="177"/>
      <c r="EW16" s="177"/>
      <c r="EX16" s="177"/>
      <c r="EY16" s="177"/>
      <c r="EZ16" s="177"/>
      <c r="FA16" s="177"/>
      <c r="FB16" s="177"/>
      <c r="FC16" s="177"/>
      <c r="FD16" s="177"/>
      <c r="FE16" s="177"/>
      <c r="FF16" s="177"/>
      <c r="FG16" s="177"/>
      <c r="FH16" s="177"/>
      <c r="FI16" s="177"/>
      <c r="FJ16" s="177"/>
      <c r="FK16" s="177"/>
      <c r="FL16" s="177"/>
      <c r="FM16" s="177"/>
      <c r="FN16" s="177"/>
      <c r="FO16" s="177"/>
      <c r="FP16" s="177"/>
      <c r="FQ16" s="177"/>
      <c r="FR16" s="177"/>
      <c r="FS16" s="177"/>
      <c r="FT16" s="177"/>
      <c r="FU16" s="177"/>
      <c r="FV16" s="177"/>
      <c r="FW16" s="177"/>
      <c r="FX16" s="177"/>
      <c r="FY16" s="177"/>
      <c r="FZ16" s="177"/>
      <c r="GA16" s="177"/>
      <c r="GB16" s="177"/>
      <c r="GC16" s="177"/>
      <c r="GD16" s="177"/>
      <c r="GE16" s="177"/>
      <c r="GF16" s="177"/>
      <c r="GG16" s="177"/>
      <c r="GH16" s="177"/>
      <c r="GI16" s="177"/>
      <c r="GJ16" s="177"/>
      <c r="GK16" s="177"/>
      <c r="GL16" s="177"/>
      <c r="GM16" s="177"/>
      <c r="GN16" s="177"/>
      <c r="GO16" s="177"/>
      <c r="GP16" s="177"/>
      <c r="GQ16" s="177"/>
      <c r="GR16" s="177"/>
      <c r="GS16" s="177"/>
      <c r="GT16" s="177"/>
      <c r="GU16" s="177"/>
      <c r="GV16" s="177"/>
      <c r="GW16" s="177"/>
      <c r="GX16" s="177"/>
      <c r="GY16" s="177"/>
      <c r="GZ16" s="177"/>
      <c r="HA16" s="177"/>
      <c r="HB16" s="177"/>
      <c r="HC16" s="177"/>
      <c r="HD16" s="177"/>
      <c r="HE16" s="177"/>
      <c r="HF16" s="177"/>
      <c r="HG16" s="177"/>
      <c r="HH16" s="177"/>
      <c r="HI16" s="177"/>
      <c r="HJ16" s="177"/>
      <c r="HK16" s="177"/>
      <c r="HL16" s="177"/>
      <c r="HM16" s="177"/>
      <c r="HN16" s="177"/>
      <c r="HO16" s="177"/>
      <c r="HP16" s="177"/>
      <c r="HQ16" s="177"/>
      <c r="HR16" s="177"/>
      <c r="HS16" s="177"/>
      <c r="HT16" s="177"/>
      <c r="HU16" s="177"/>
      <c r="HV16" s="177"/>
      <c r="HW16" s="177"/>
      <c r="HX16" s="177"/>
      <c r="HY16" s="177"/>
      <c r="HZ16" s="177"/>
      <c r="IA16" s="177"/>
      <c r="IB16" s="177"/>
      <c r="IC16" s="177"/>
      <c r="ID16" s="177"/>
      <c r="IE16" s="177"/>
      <c r="IF16" s="177"/>
      <c r="IG16" s="177"/>
      <c r="IH16" s="177"/>
      <c r="II16" s="177"/>
      <c r="IJ16" s="177"/>
      <c r="IK16" s="177"/>
      <c r="IL16" s="177"/>
      <c r="IM16" s="177"/>
      <c r="IN16" s="177"/>
      <c r="IO16" s="177"/>
    </row>
    <row r="17" spans="2:2" ht="15.95" customHeight="1" x14ac:dyDescent="0.25">
      <c r="B17" s="179" t="str">
        <f>'3'!A2</f>
        <v>Quadro 3. Evolução da Sinistralidade no Continente</v>
      </c>
    </row>
    <row r="18" spans="2:2" ht="15.95" customHeight="1" x14ac:dyDescent="0.25">
      <c r="B18" s="179" t="str">
        <f>'4 e 5'!A2</f>
        <v>Quadro 4. Sinistralidade no Continente por mês</v>
      </c>
    </row>
    <row r="19" spans="2:2" ht="15.95" customHeight="1" x14ac:dyDescent="0.25">
      <c r="B19" s="179" t="str">
        <f>'4 e 5'!A14</f>
        <v>Quadro 5. Sinistralidade no Continente por mês, taxas de variação</v>
      </c>
    </row>
    <row r="20" spans="2:2" ht="15.95" customHeight="1" x14ac:dyDescent="0.25">
      <c r="B20" s="179" t="str">
        <f>'6'!A2</f>
        <v>Quadro 6. Sinistralidade no Continente por dia da semana</v>
      </c>
    </row>
    <row r="21" spans="2:2" ht="15.95" customHeight="1" x14ac:dyDescent="0.25">
      <c r="B21" s="179" t="str">
        <f>'7'!A2</f>
        <v>Quadro 7. Sinistralidade no Continente por período horário</v>
      </c>
    </row>
    <row r="22" spans="2:2" ht="15.95" customHeight="1" x14ac:dyDescent="0.25">
      <c r="B22" s="179" t="str">
        <f>'8'!A2</f>
        <v>Quadro 8. Sinistralidade no Continente por fatores atmosféricos</v>
      </c>
    </row>
    <row r="23" spans="2:2" ht="15.95" customHeight="1" x14ac:dyDescent="0.25">
      <c r="B23" s="179" t="str">
        <f>'9 e 10'!A2</f>
        <v>Quadro 9. Sinistralidade no Continente por natureza</v>
      </c>
    </row>
    <row r="24" spans="2:2" ht="15.95" customHeight="1" x14ac:dyDescent="0.25">
      <c r="B24" s="179" t="str">
        <f>'9 e 10'!A11</f>
        <v>Quadro 10. Sinistralidade no Continente por natureza, taxas de variação</v>
      </c>
    </row>
    <row r="25" spans="2:2" ht="15.95" customHeight="1" x14ac:dyDescent="0.25">
      <c r="B25" s="179" t="str">
        <f>'11 e 12'!A2</f>
        <v>Quadro 11. Sinistralidade no Continente por localização</v>
      </c>
    </row>
    <row r="26" spans="2:2" ht="15.95" customHeight="1" x14ac:dyDescent="0.25">
      <c r="B26" s="179" t="str">
        <f>'11 e 12'!A10</f>
        <v>Quadro 12. Sinistralidade no Continente por localização, taxas de variação</v>
      </c>
    </row>
    <row r="27" spans="2:2" ht="15.95" customHeight="1" x14ac:dyDescent="0.25">
      <c r="B27" s="179" t="str">
        <f>'13 e 14'!A2</f>
        <v>Quadro 13. Sinistralidade no Continente por tipo de via</v>
      </c>
    </row>
    <row r="28" spans="2:2" ht="15.95" customHeight="1" x14ac:dyDescent="0.25">
      <c r="B28" s="179" t="str">
        <f>'13 e 14'!A17</f>
        <v>Quadro 14. Sinistralidade no Continente por tipo de via, taxas de variação</v>
      </c>
    </row>
    <row r="29" spans="2:2" ht="15.95" customHeight="1" x14ac:dyDescent="0.25">
      <c r="B29" s="179" t="str">
        <f>'15'!A2</f>
        <v>Quadro 15. Sinistralidade no Continente por distrito</v>
      </c>
    </row>
    <row r="30" spans="2:2" ht="15.95" customHeight="1" x14ac:dyDescent="0.25">
      <c r="B30" s="179" t="str">
        <f>'16 e 17'!A2</f>
        <v>Quadro 16. Sinistralidade no Continente por categoria de utente</v>
      </c>
    </row>
    <row r="31" spans="2:2" ht="15.95" customHeight="1" x14ac:dyDescent="0.25">
      <c r="B31" s="179" t="str">
        <f>'16 e 17'!A11</f>
        <v>Quadro 17. Sinistralidade no Continente por categoria de utente, taxas de variação</v>
      </c>
    </row>
    <row r="32" spans="2:2" ht="15.95" customHeight="1" x14ac:dyDescent="0.25">
      <c r="B32" s="179" t="str">
        <f>'18'!A2</f>
        <v>Quadro 18. Sinistralidade no Continente por categoria de veículo</v>
      </c>
    </row>
    <row r="33" spans="2:249" ht="15.95" customHeight="1" x14ac:dyDescent="0.25">
      <c r="B33" s="179" t="str">
        <f>'19 e 20'!A2</f>
        <v>Quadro 19. Sinistralidade no Continente por categoria de veículo e peões</v>
      </c>
    </row>
    <row r="34" spans="2:249" ht="15" customHeight="1" x14ac:dyDescent="0.25">
      <c r="B34" s="179" t="str">
        <f>'19 e 20'!A17</f>
        <v>Quadro 20. Sinistralidade no Continente por categoria de veículo e peões, taxas de variação</v>
      </c>
    </row>
    <row r="35" spans="2:249" ht="15" customHeight="1" x14ac:dyDescent="0.25">
      <c r="B35" s="179" t="str">
        <f>'21'!A2</f>
        <v>Quadro 21. Vítimas mortais por entidade gestora de via (EGV), resumo janeiro a junho 2024</v>
      </c>
    </row>
    <row r="36" spans="2:249" ht="15" customHeight="1" x14ac:dyDescent="0.25">
      <c r="B36" s="180"/>
    </row>
    <row r="37" spans="2:249" ht="3.75" customHeight="1" x14ac:dyDescent="0.25">
      <c r="B37" s="180"/>
    </row>
    <row r="38" spans="2:249" ht="18.95" customHeight="1" x14ac:dyDescent="0.25">
      <c r="B38" s="178" t="s">
        <v>2</v>
      </c>
    </row>
    <row r="39" spans="2:249" ht="3.75" customHeight="1" x14ac:dyDescent="0.25">
      <c r="B39" s="177"/>
    </row>
    <row r="40" spans="2:249" ht="18.95" customHeight="1" x14ac:dyDescent="0.25">
      <c r="B40" s="178" t="s">
        <v>3</v>
      </c>
    </row>
    <row r="41" spans="2:249" ht="3.75" customHeight="1" x14ac:dyDescent="0.25">
      <c r="B41" s="180"/>
    </row>
    <row r="42" spans="2:249" ht="15.95" customHeight="1" x14ac:dyDescent="0.25">
      <c r="B42" s="179" t="str">
        <f>'22'!A2</f>
        <v>Quadro 22. Condutores e veículos fiscalizados</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c r="CO42" s="173"/>
      <c r="CP42" s="173"/>
      <c r="CQ42" s="173"/>
      <c r="CR42" s="173"/>
      <c r="CS42" s="173"/>
      <c r="CT42" s="173"/>
      <c r="CU42" s="173"/>
      <c r="CV42" s="173"/>
      <c r="CW42" s="173"/>
      <c r="CX42" s="173"/>
      <c r="CY42" s="173"/>
      <c r="CZ42" s="173"/>
      <c r="DA42" s="173"/>
      <c r="DB42" s="173"/>
      <c r="DC42" s="173"/>
      <c r="DD42" s="173"/>
      <c r="DE42" s="173"/>
      <c r="DF42" s="173"/>
      <c r="DG42" s="173"/>
      <c r="DH42" s="173"/>
      <c r="DI42" s="173"/>
      <c r="DJ42" s="173"/>
      <c r="DK42" s="173"/>
      <c r="DL42" s="173"/>
      <c r="DM42" s="173"/>
      <c r="DN42" s="173"/>
      <c r="DO42" s="173"/>
      <c r="DP42" s="173"/>
      <c r="DQ42" s="173"/>
      <c r="DR42" s="173"/>
      <c r="DS42" s="173"/>
      <c r="DT42" s="173"/>
      <c r="DU42" s="173"/>
      <c r="DV42" s="173"/>
      <c r="DW42" s="173"/>
      <c r="DX42" s="173"/>
      <c r="DY42" s="173"/>
      <c r="DZ42" s="173"/>
      <c r="EA42" s="173"/>
      <c r="EB42" s="173"/>
      <c r="EC42" s="173"/>
      <c r="ED42" s="173"/>
      <c r="EE42" s="173"/>
      <c r="EF42" s="173"/>
      <c r="EG42" s="173"/>
      <c r="EH42" s="173"/>
      <c r="EI42" s="173"/>
      <c r="EJ42" s="173"/>
      <c r="EK42" s="173"/>
      <c r="EL42" s="173"/>
      <c r="EM42" s="173"/>
      <c r="EN42" s="173"/>
      <c r="EO42" s="173"/>
      <c r="EP42" s="173"/>
      <c r="EQ42" s="173"/>
      <c r="ER42" s="173"/>
      <c r="ES42" s="173"/>
      <c r="ET42" s="173"/>
      <c r="EU42" s="173"/>
      <c r="EV42" s="173"/>
      <c r="EW42" s="173"/>
      <c r="EX42" s="173"/>
      <c r="EY42" s="173"/>
      <c r="EZ42" s="173"/>
      <c r="FA42" s="173"/>
      <c r="FB42" s="173"/>
      <c r="FC42" s="173"/>
      <c r="FD42" s="173"/>
      <c r="FE42" s="173"/>
      <c r="FF42" s="173"/>
      <c r="FG42" s="173"/>
      <c r="FH42" s="173"/>
      <c r="FI42" s="173"/>
      <c r="FJ42" s="173"/>
      <c r="FK42" s="173"/>
      <c r="FL42" s="173"/>
      <c r="FM42" s="173"/>
      <c r="FN42" s="173"/>
      <c r="FO42" s="173"/>
      <c r="FP42" s="173"/>
      <c r="FQ42" s="173"/>
      <c r="FR42" s="173"/>
      <c r="FS42" s="173"/>
      <c r="FT42" s="173"/>
      <c r="FU42" s="173"/>
      <c r="FV42" s="173"/>
      <c r="FW42" s="173"/>
      <c r="FX42" s="173"/>
      <c r="FY42" s="173"/>
      <c r="FZ42" s="173"/>
      <c r="GA42" s="173"/>
      <c r="GB42" s="173"/>
      <c r="GC42" s="173"/>
      <c r="GD42" s="173"/>
      <c r="GE42" s="173"/>
      <c r="GF42" s="173"/>
      <c r="GG42" s="173"/>
      <c r="GH42" s="173"/>
      <c r="GI42" s="173"/>
      <c r="GJ42" s="173"/>
      <c r="GK42" s="173"/>
      <c r="GL42" s="173"/>
      <c r="GM42" s="173"/>
      <c r="GN42" s="173"/>
      <c r="GO42" s="173"/>
      <c r="GP42" s="173"/>
      <c r="GQ42" s="173"/>
      <c r="GR42" s="173"/>
      <c r="GS42" s="173"/>
      <c r="GT42" s="173"/>
      <c r="GU42" s="173"/>
      <c r="GV42" s="173"/>
      <c r="GW42" s="173"/>
      <c r="GX42" s="173"/>
      <c r="GY42" s="173"/>
      <c r="GZ42" s="173"/>
      <c r="HA42" s="173"/>
      <c r="HB42" s="173"/>
      <c r="HC42" s="173"/>
      <c r="HD42" s="173"/>
      <c r="HE42" s="173"/>
      <c r="HF42" s="173"/>
      <c r="HG42" s="173"/>
      <c r="HH42" s="173"/>
      <c r="HI42" s="173"/>
      <c r="HJ42" s="173"/>
      <c r="HK42" s="173"/>
      <c r="HL42" s="173"/>
      <c r="HM42" s="173"/>
      <c r="HN42" s="173"/>
      <c r="HO42" s="173"/>
      <c r="HP42" s="173"/>
      <c r="HQ42" s="173"/>
      <c r="HR42" s="173"/>
      <c r="HS42" s="173"/>
      <c r="HT42" s="173"/>
      <c r="HU42" s="173"/>
      <c r="HV42" s="173"/>
      <c r="HW42" s="173"/>
      <c r="HX42" s="173"/>
      <c r="HY42" s="173"/>
      <c r="HZ42" s="173"/>
      <c r="IA42" s="173"/>
      <c r="IB42" s="173"/>
      <c r="IC42" s="173"/>
      <c r="ID42" s="173"/>
      <c r="IE42" s="173"/>
      <c r="IF42" s="173"/>
      <c r="IG42" s="173"/>
      <c r="IH42" s="173"/>
      <c r="II42" s="173"/>
      <c r="IJ42" s="173"/>
      <c r="IK42" s="173"/>
      <c r="IL42" s="173"/>
      <c r="IM42" s="173"/>
      <c r="IN42" s="173"/>
      <c r="IO42" s="173"/>
    </row>
    <row r="43" spans="2:249" ht="15.95" customHeight="1" x14ac:dyDescent="0.25">
      <c r="B43" s="179" t="str">
        <f>'23'!A2</f>
        <v>Quadro 23. Infrações</v>
      </c>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c r="CT43" s="173"/>
      <c r="CU43" s="173"/>
      <c r="CV43" s="173"/>
      <c r="CW43" s="173"/>
      <c r="CX43" s="173"/>
      <c r="CY43" s="173"/>
      <c r="CZ43" s="173"/>
      <c r="DA43" s="173"/>
      <c r="DB43" s="173"/>
      <c r="DC43" s="173"/>
      <c r="DD43" s="173"/>
      <c r="DE43" s="173"/>
      <c r="DF43" s="173"/>
      <c r="DG43" s="173"/>
      <c r="DH43" s="173"/>
      <c r="DI43" s="173"/>
      <c r="DJ43" s="173"/>
      <c r="DK43" s="173"/>
      <c r="DL43" s="173"/>
      <c r="DM43" s="173"/>
      <c r="DN43" s="173"/>
      <c r="DO43" s="173"/>
      <c r="DP43" s="173"/>
      <c r="DQ43" s="173"/>
      <c r="DR43" s="173"/>
      <c r="DS43" s="173"/>
      <c r="DT43" s="173"/>
      <c r="DU43" s="173"/>
      <c r="DV43" s="173"/>
      <c r="DW43" s="173"/>
      <c r="DX43" s="173"/>
      <c r="DY43" s="173"/>
      <c r="DZ43" s="173"/>
      <c r="EA43" s="173"/>
      <c r="EB43" s="173"/>
      <c r="EC43" s="173"/>
      <c r="ED43" s="173"/>
      <c r="EE43" s="173"/>
      <c r="EF43" s="173"/>
      <c r="EG43" s="173"/>
      <c r="EH43" s="173"/>
      <c r="EI43" s="173"/>
      <c r="EJ43" s="173"/>
      <c r="EK43" s="173"/>
      <c r="EL43" s="173"/>
      <c r="EM43" s="173"/>
      <c r="EN43" s="173"/>
      <c r="EO43" s="173"/>
      <c r="EP43" s="173"/>
      <c r="EQ43" s="173"/>
      <c r="ER43" s="173"/>
      <c r="ES43" s="173"/>
      <c r="ET43" s="173"/>
      <c r="EU43" s="173"/>
      <c r="EV43" s="173"/>
      <c r="EW43" s="173"/>
      <c r="EX43" s="173"/>
      <c r="EY43" s="173"/>
      <c r="EZ43" s="173"/>
      <c r="FA43" s="173"/>
      <c r="FB43" s="173"/>
      <c r="FC43" s="173"/>
      <c r="FD43" s="173"/>
      <c r="FE43" s="173"/>
      <c r="FF43" s="173"/>
      <c r="FG43" s="173"/>
      <c r="FH43" s="173"/>
      <c r="FI43" s="173"/>
      <c r="FJ43" s="173"/>
      <c r="FK43" s="173"/>
      <c r="FL43" s="173"/>
      <c r="FM43" s="173"/>
      <c r="FN43" s="173"/>
      <c r="FO43" s="173"/>
      <c r="FP43" s="173"/>
      <c r="FQ43" s="173"/>
      <c r="FR43" s="173"/>
      <c r="FS43" s="173"/>
      <c r="FT43" s="173"/>
      <c r="FU43" s="173"/>
      <c r="FV43" s="173"/>
      <c r="FW43" s="173"/>
      <c r="FX43" s="173"/>
      <c r="FY43" s="173"/>
      <c r="FZ43" s="173"/>
      <c r="GA43" s="173"/>
      <c r="GB43" s="173"/>
      <c r="GC43" s="173"/>
      <c r="GD43" s="173"/>
      <c r="GE43" s="173"/>
      <c r="GF43" s="173"/>
      <c r="GG43" s="173"/>
      <c r="GH43" s="173"/>
      <c r="GI43" s="173"/>
      <c r="GJ43" s="173"/>
      <c r="GK43" s="173"/>
      <c r="GL43" s="173"/>
      <c r="GM43" s="173"/>
      <c r="GN43" s="173"/>
      <c r="GO43" s="173"/>
      <c r="GP43" s="173"/>
      <c r="GQ43" s="173"/>
      <c r="GR43" s="173"/>
      <c r="GS43" s="173"/>
      <c r="GT43" s="173"/>
      <c r="GU43" s="173"/>
      <c r="GV43" s="173"/>
      <c r="GW43" s="173"/>
      <c r="GX43" s="173"/>
      <c r="GY43" s="173"/>
      <c r="GZ43" s="173"/>
      <c r="HA43" s="173"/>
      <c r="HB43" s="173"/>
      <c r="HC43" s="173"/>
      <c r="HD43" s="173"/>
      <c r="HE43" s="173"/>
      <c r="HF43" s="173"/>
      <c r="HG43" s="173"/>
      <c r="HH43" s="173"/>
      <c r="HI43" s="173"/>
      <c r="HJ43" s="173"/>
      <c r="HK43" s="173"/>
      <c r="HL43" s="173"/>
      <c r="HM43" s="173"/>
      <c r="HN43" s="173"/>
      <c r="HO43" s="173"/>
      <c r="HP43" s="173"/>
      <c r="HQ43" s="173"/>
      <c r="HR43" s="173"/>
      <c r="HS43" s="173"/>
      <c r="HT43" s="173"/>
      <c r="HU43" s="173"/>
      <c r="HV43" s="173"/>
      <c r="HW43" s="173"/>
      <c r="HX43" s="173"/>
      <c r="HY43" s="173"/>
      <c r="HZ43" s="173"/>
      <c r="IA43" s="173"/>
      <c r="IB43" s="173"/>
      <c r="IC43" s="173"/>
      <c r="ID43" s="173"/>
      <c r="IE43" s="173"/>
      <c r="IF43" s="173"/>
      <c r="IG43" s="173"/>
      <c r="IH43" s="173"/>
      <c r="II43" s="173"/>
      <c r="IJ43" s="173"/>
      <c r="IK43" s="173"/>
      <c r="IL43" s="173"/>
      <c r="IM43" s="173"/>
      <c r="IN43" s="173"/>
      <c r="IO43" s="173"/>
    </row>
    <row r="44" spans="2:249" ht="15.95" customHeight="1" x14ac:dyDescent="0.25">
      <c r="B44" s="179" t="str">
        <f>'24'!A2</f>
        <v>Quadro 24. Tipologia de infrações</v>
      </c>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c r="BQ44" s="173"/>
      <c r="BR44" s="173"/>
      <c r="BS44" s="173"/>
      <c r="BT44" s="173"/>
      <c r="BU44" s="173"/>
      <c r="BV44" s="173"/>
      <c r="BW44" s="173"/>
      <c r="BX44" s="173"/>
      <c r="BY44" s="173"/>
      <c r="BZ44" s="173"/>
      <c r="CA44" s="173"/>
      <c r="CB44" s="173"/>
      <c r="CC44" s="173"/>
      <c r="CD44" s="173"/>
      <c r="CE44" s="173"/>
      <c r="CF44" s="173"/>
      <c r="CG44" s="173"/>
      <c r="CH44" s="173"/>
      <c r="CI44" s="173"/>
      <c r="CJ44" s="173"/>
      <c r="CK44" s="173"/>
      <c r="CL44" s="173"/>
      <c r="CM44" s="173"/>
      <c r="CN44" s="173"/>
      <c r="CO44" s="173"/>
      <c r="CP44" s="173"/>
      <c r="CQ44" s="173"/>
      <c r="CR44" s="173"/>
      <c r="CS44" s="173"/>
      <c r="CT44" s="173"/>
      <c r="CU44" s="173"/>
      <c r="CV44" s="173"/>
      <c r="CW44" s="173"/>
      <c r="CX44" s="173"/>
      <c r="CY44" s="173"/>
      <c r="CZ44" s="173"/>
      <c r="DA44" s="173"/>
      <c r="DB44" s="173"/>
      <c r="DC44" s="173"/>
      <c r="DD44" s="173"/>
      <c r="DE44" s="173"/>
      <c r="DF44" s="173"/>
      <c r="DG44" s="173"/>
      <c r="DH44" s="173"/>
      <c r="DI44" s="173"/>
      <c r="DJ44" s="173"/>
      <c r="DK44" s="173"/>
      <c r="DL44" s="173"/>
      <c r="DM44" s="173"/>
      <c r="DN44" s="173"/>
      <c r="DO44" s="173"/>
      <c r="DP44" s="173"/>
      <c r="DQ44" s="173"/>
      <c r="DR44" s="173"/>
      <c r="DS44" s="173"/>
      <c r="DT44" s="173"/>
      <c r="DU44" s="173"/>
      <c r="DV44" s="173"/>
      <c r="DW44" s="173"/>
      <c r="DX44" s="173"/>
      <c r="DY44" s="173"/>
      <c r="DZ44" s="173"/>
      <c r="EA44" s="173"/>
      <c r="EB44" s="173"/>
      <c r="EC44" s="173"/>
      <c r="ED44" s="173"/>
      <c r="EE44" s="173"/>
      <c r="EF44" s="173"/>
      <c r="EG44" s="173"/>
      <c r="EH44" s="173"/>
      <c r="EI44" s="173"/>
      <c r="EJ44" s="173"/>
      <c r="EK44" s="173"/>
      <c r="EL44" s="173"/>
      <c r="EM44" s="173"/>
      <c r="EN44" s="173"/>
      <c r="EO44" s="173"/>
      <c r="EP44" s="173"/>
      <c r="EQ44" s="173"/>
      <c r="ER44" s="173"/>
      <c r="ES44" s="173"/>
      <c r="ET44" s="173"/>
      <c r="EU44" s="173"/>
      <c r="EV44" s="173"/>
      <c r="EW44" s="173"/>
      <c r="EX44" s="173"/>
      <c r="EY44" s="173"/>
      <c r="EZ44" s="173"/>
      <c r="FA44" s="173"/>
      <c r="FB44" s="173"/>
      <c r="FC44" s="173"/>
      <c r="FD44" s="173"/>
      <c r="FE44" s="173"/>
      <c r="FF44" s="173"/>
      <c r="FG44" s="173"/>
      <c r="FH44" s="173"/>
      <c r="FI44" s="173"/>
      <c r="FJ44" s="173"/>
      <c r="FK44" s="173"/>
      <c r="FL44" s="173"/>
      <c r="FM44" s="173"/>
      <c r="FN44" s="173"/>
      <c r="FO44" s="173"/>
      <c r="FP44" s="173"/>
      <c r="FQ44" s="173"/>
      <c r="FR44" s="173"/>
      <c r="FS44" s="173"/>
      <c r="FT44" s="173"/>
      <c r="FU44" s="173"/>
      <c r="FV44" s="173"/>
      <c r="FW44" s="173"/>
      <c r="FX44" s="173"/>
      <c r="FY44" s="173"/>
      <c r="FZ44" s="173"/>
      <c r="GA44" s="173"/>
      <c r="GB44" s="173"/>
      <c r="GC44" s="173"/>
      <c r="GD44" s="173"/>
      <c r="GE44" s="173"/>
      <c r="GF44" s="173"/>
      <c r="GG44" s="173"/>
      <c r="GH44" s="173"/>
      <c r="GI44" s="173"/>
      <c r="GJ44" s="173"/>
      <c r="GK44" s="173"/>
      <c r="GL44" s="173"/>
      <c r="GM44" s="173"/>
      <c r="GN44" s="173"/>
      <c r="GO44" s="173"/>
      <c r="GP44" s="173"/>
      <c r="GQ44" s="173"/>
      <c r="GR44" s="173"/>
      <c r="GS44" s="173"/>
      <c r="GT44" s="173"/>
      <c r="GU44" s="173"/>
      <c r="GV44" s="173"/>
      <c r="GW44" s="173"/>
      <c r="GX44" s="173"/>
      <c r="GY44" s="173"/>
      <c r="GZ44" s="173"/>
      <c r="HA44" s="173"/>
      <c r="HB44" s="173"/>
      <c r="HC44" s="173"/>
      <c r="HD44" s="173"/>
      <c r="HE44" s="173"/>
      <c r="HF44" s="173"/>
      <c r="HG44" s="173"/>
      <c r="HH44" s="173"/>
      <c r="HI44" s="173"/>
      <c r="HJ44" s="173"/>
      <c r="HK44" s="173"/>
      <c r="HL44" s="173"/>
      <c r="HM44" s="173"/>
      <c r="HN44" s="173"/>
      <c r="HO44" s="173"/>
      <c r="HP44" s="173"/>
      <c r="HQ44" s="173"/>
      <c r="HR44" s="173"/>
      <c r="HS44" s="173"/>
      <c r="HT44" s="173"/>
      <c r="HU44" s="173"/>
      <c r="HV44" s="173"/>
      <c r="HW44" s="173"/>
      <c r="HX44" s="173"/>
      <c r="HY44" s="173"/>
      <c r="HZ44" s="173"/>
      <c r="IA44" s="173"/>
      <c r="IB44" s="173"/>
      <c r="IC44" s="173"/>
      <c r="ID44" s="173"/>
      <c r="IE44" s="173"/>
      <c r="IF44" s="173"/>
      <c r="IG44" s="173"/>
      <c r="IH44" s="173"/>
      <c r="II44" s="173"/>
      <c r="IJ44" s="173"/>
      <c r="IK44" s="173"/>
      <c r="IL44" s="173"/>
      <c r="IM44" s="173"/>
      <c r="IN44" s="173"/>
      <c r="IO44" s="173"/>
    </row>
    <row r="45" spans="2:249" ht="15.95" customHeight="1" x14ac:dyDescent="0.25">
      <c r="B45" s="179" t="str">
        <f>'25'!A2</f>
        <v>Quadro 25. Infrações por excesso de velocidade</v>
      </c>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c r="BQ45" s="173"/>
      <c r="BR45" s="173"/>
      <c r="BS45" s="173"/>
      <c r="BT45" s="173"/>
      <c r="BU45" s="173"/>
      <c r="BV45" s="173"/>
      <c r="BW45" s="173"/>
      <c r="BX45" s="173"/>
      <c r="BY45" s="173"/>
      <c r="BZ45" s="173"/>
      <c r="CA45" s="173"/>
      <c r="CB45" s="173"/>
      <c r="CC45" s="173"/>
      <c r="CD45" s="173"/>
      <c r="CE45" s="173"/>
      <c r="CF45" s="173"/>
      <c r="CG45" s="173"/>
      <c r="CH45" s="173"/>
      <c r="CI45" s="173"/>
      <c r="CJ45" s="173"/>
      <c r="CK45" s="173"/>
      <c r="CL45" s="173"/>
      <c r="CM45" s="173"/>
      <c r="CN45" s="173"/>
      <c r="CO45" s="173"/>
      <c r="CP45" s="173"/>
      <c r="CQ45" s="173"/>
      <c r="CR45" s="173"/>
      <c r="CS45" s="173"/>
      <c r="CT45" s="173"/>
      <c r="CU45" s="173"/>
      <c r="CV45" s="173"/>
      <c r="CW45" s="173"/>
      <c r="CX45" s="173"/>
      <c r="CY45" s="173"/>
      <c r="CZ45" s="173"/>
      <c r="DA45" s="173"/>
      <c r="DB45" s="173"/>
      <c r="DC45" s="173"/>
      <c r="DD45" s="173"/>
      <c r="DE45" s="173"/>
      <c r="DF45" s="173"/>
      <c r="DG45" s="173"/>
      <c r="DH45" s="173"/>
      <c r="DI45" s="173"/>
      <c r="DJ45" s="173"/>
      <c r="DK45" s="173"/>
      <c r="DL45" s="173"/>
      <c r="DM45" s="173"/>
      <c r="DN45" s="173"/>
      <c r="DO45" s="173"/>
      <c r="DP45" s="173"/>
      <c r="DQ45" s="173"/>
      <c r="DR45" s="173"/>
      <c r="DS45" s="173"/>
      <c r="DT45" s="173"/>
      <c r="DU45" s="173"/>
      <c r="DV45" s="173"/>
      <c r="DW45" s="173"/>
      <c r="DX45" s="173"/>
      <c r="DY45" s="173"/>
      <c r="DZ45" s="173"/>
      <c r="EA45" s="173"/>
      <c r="EB45" s="173"/>
      <c r="EC45" s="173"/>
      <c r="ED45" s="173"/>
      <c r="EE45" s="173"/>
      <c r="EF45" s="173"/>
      <c r="EG45" s="173"/>
      <c r="EH45" s="173"/>
      <c r="EI45" s="173"/>
      <c r="EJ45" s="173"/>
      <c r="EK45" s="173"/>
      <c r="EL45" s="173"/>
      <c r="EM45" s="173"/>
      <c r="EN45" s="173"/>
      <c r="EO45" s="173"/>
      <c r="EP45" s="173"/>
      <c r="EQ45" s="173"/>
      <c r="ER45" s="173"/>
      <c r="ES45" s="173"/>
      <c r="ET45" s="173"/>
      <c r="EU45" s="173"/>
      <c r="EV45" s="173"/>
      <c r="EW45" s="173"/>
      <c r="EX45" s="173"/>
      <c r="EY45" s="173"/>
      <c r="EZ45" s="173"/>
      <c r="FA45" s="173"/>
      <c r="FB45" s="173"/>
      <c r="FC45" s="173"/>
      <c r="FD45" s="173"/>
      <c r="FE45" s="173"/>
      <c r="FF45" s="173"/>
      <c r="FG45" s="173"/>
      <c r="FH45" s="173"/>
      <c r="FI45" s="173"/>
      <c r="FJ45" s="173"/>
      <c r="FK45" s="173"/>
      <c r="FL45" s="173"/>
      <c r="FM45" s="173"/>
      <c r="FN45" s="173"/>
      <c r="FO45" s="173"/>
      <c r="FP45" s="173"/>
      <c r="FQ45" s="173"/>
      <c r="FR45" s="173"/>
      <c r="FS45" s="173"/>
      <c r="FT45" s="173"/>
      <c r="FU45" s="173"/>
      <c r="FV45" s="173"/>
      <c r="FW45" s="173"/>
      <c r="FX45" s="173"/>
      <c r="FY45" s="173"/>
      <c r="FZ45" s="173"/>
      <c r="GA45" s="173"/>
      <c r="GB45" s="173"/>
      <c r="GC45" s="173"/>
      <c r="GD45" s="173"/>
      <c r="GE45" s="173"/>
      <c r="GF45" s="173"/>
      <c r="GG45" s="173"/>
      <c r="GH45" s="173"/>
      <c r="GI45" s="173"/>
      <c r="GJ45" s="173"/>
      <c r="GK45" s="173"/>
      <c r="GL45" s="173"/>
      <c r="GM45" s="173"/>
      <c r="GN45" s="173"/>
      <c r="GO45" s="173"/>
      <c r="GP45" s="173"/>
      <c r="GQ45" s="173"/>
      <c r="GR45" s="173"/>
      <c r="GS45" s="173"/>
      <c r="GT45" s="173"/>
      <c r="GU45" s="173"/>
      <c r="GV45" s="173"/>
      <c r="GW45" s="173"/>
      <c r="GX45" s="173"/>
      <c r="GY45" s="173"/>
      <c r="GZ45" s="173"/>
      <c r="HA45" s="173"/>
      <c r="HB45" s="173"/>
      <c r="HC45" s="173"/>
      <c r="HD45" s="173"/>
      <c r="HE45" s="173"/>
      <c r="HF45" s="173"/>
      <c r="HG45" s="173"/>
      <c r="HH45" s="173"/>
      <c r="HI45" s="173"/>
      <c r="HJ45" s="173"/>
      <c r="HK45" s="173"/>
      <c r="HL45" s="173"/>
      <c r="HM45" s="173"/>
      <c r="HN45" s="173"/>
      <c r="HO45" s="173"/>
      <c r="HP45" s="173"/>
      <c r="HQ45" s="173"/>
      <c r="HR45" s="173"/>
      <c r="HS45" s="173"/>
      <c r="HT45" s="173"/>
      <c r="HU45" s="173"/>
      <c r="HV45" s="173"/>
      <c r="HW45" s="173"/>
      <c r="HX45" s="173"/>
      <c r="HY45" s="173"/>
      <c r="HZ45" s="173"/>
      <c r="IA45" s="173"/>
      <c r="IB45" s="173"/>
      <c r="IC45" s="173"/>
      <c r="ID45" s="173"/>
      <c r="IE45" s="173"/>
      <c r="IF45" s="173"/>
      <c r="IG45" s="173"/>
      <c r="IH45" s="173"/>
      <c r="II45" s="173"/>
      <c r="IJ45" s="173"/>
      <c r="IK45" s="173"/>
      <c r="IL45" s="173"/>
      <c r="IM45" s="173"/>
      <c r="IN45" s="173"/>
      <c r="IO45" s="173"/>
    </row>
    <row r="46" spans="2:249" ht="15.95" customHeight="1" x14ac:dyDescent="0.25">
      <c r="B46" s="179" t="str">
        <f>'26'!A2</f>
        <v>Quadro 26. Infrações por influência de álcool</v>
      </c>
      <c r="C46" s="173"/>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c r="CA46" s="173"/>
      <c r="CB46" s="173"/>
      <c r="CC46" s="173"/>
      <c r="CD46" s="173"/>
      <c r="CE46" s="173"/>
      <c r="CF46" s="173"/>
      <c r="CG46" s="173"/>
      <c r="CH46" s="173"/>
      <c r="CI46" s="173"/>
      <c r="CJ46" s="173"/>
      <c r="CK46" s="173"/>
      <c r="CL46" s="173"/>
      <c r="CM46" s="173"/>
      <c r="CN46" s="173"/>
      <c r="CO46" s="173"/>
      <c r="CP46" s="173"/>
      <c r="CQ46" s="173"/>
      <c r="CR46" s="173"/>
      <c r="CS46" s="173"/>
      <c r="CT46" s="173"/>
      <c r="CU46" s="173"/>
      <c r="CV46" s="173"/>
      <c r="CW46" s="173"/>
      <c r="CX46" s="173"/>
      <c r="CY46" s="173"/>
      <c r="CZ46" s="173"/>
      <c r="DA46" s="173"/>
      <c r="DB46" s="173"/>
      <c r="DC46" s="173"/>
      <c r="DD46" s="173"/>
      <c r="DE46" s="173"/>
      <c r="DF46" s="173"/>
      <c r="DG46" s="173"/>
      <c r="DH46" s="173"/>
      <c r="DI46" s="173"/>
      <c r="DJ46" s="173"/>
      <c r="DK46" s="173"/>
      <c r="DL46" s="173"/>
      <c r="DM46" s="173"/>
      <c r="DN46" s="173"/>
      <c r="DO46" s="173"/>
      <c r="DP46" s="173"/>
      <c r="DQ46" s="173"/>
      <c r="DR46" s="173"/>
      <c r="DS46" s="173"/>
      <c r="DT46" s="173"/>
      <c r="DU46" s="173"/>
      <c r="DV46" s="173"/>
      <c r="DW46" s="173"/>
      <c r="DX46" s="173"/>
      <c r="DY46" s="173"/>
      <c r="DZ46" s="173"/>
      <c r="EA46" s="173"/>
      <c r="EB46" s="173"/>
      <c r="EC46" s="173"/>
      <c r="ED46" s="173"/>
      <c r="EE46" s="173"/>
      <c r="EF46" s="173"/>
      <c r="EG46" s="173"/>
      <c r="EH46" s="173"/>
      <c r="EI46" s="173"/>
      <c r="EJ46" s="173"/>
      <c r="EK46" s="173"/>
      <c r="EL46" s="173"/>
      <c r="EM46" s="173"/>
      <c r="EN46" s="173"/>
      <c r="EO46" s="173"/>
      <c r="EP46" s="173"/>
      <c r="EQ46" s="173"/>
      <c r="ER46" s="173"/>
      <c r="ES46" s="173"/>
      <c r="ET46" s="173"/>
      <c r="EU46" s="173"/>
      <c r="EV46" s="173"/>
      <c r="EW46" s="173"/>
      <c r="EX46" s="173"/>
      <c r="EY46" s="173"/>
      <c r="EZ46" s="173"/>
      <c r="FA46" s="173"/>
      <c r="FB46" s="173"/>
      <c r="FC46" s="173"/>
      <c r="FD46" s="173"/>
      <c r="FE46" s="173"/>
      <c r="FF46" s="173"/>
      <c r="FG46" s="173"/>
      <c r="FH46" s="173"/>
      <c r="FI46" s="173"/>
      <c r="FJ46" s="173"/>
      <c r="FK46" s="173"/>
      <c r="FL46" s="173"/>
      <c r="FM46" s="173"/>
      <c r="FN46" s="173"/>
      <c r="FO46" s="173"/>
      <c r="FP46" s="173"/>
      <c r="FQ46" s="173"/>
      <c r="FR46" s="173"/>
      <c r="FS46" s="173"/>
      <c r="FT46" s="173"/>
      <c r="FU46" s="173"/>
      <c r="FV46" s="173"/>
      <c r="FW46" s="173"/>
      <c r="FX46" s="173"/>
      <c r="FY46" s="173"/>
      <c r="FZ46" s="173"/>
      <c r="GA46" s="173"/>
      <c r="GB46" s="173"/>
      <c r="GC46" s="173"/>
      <c r="GD46" s="173"/>
      <c r="GE46" s="173"/>
      <c r="GF46" s="173"/>
      <c r="GG46" s="173"/>
      <c r="GH46" s="173"/>
      <c r="GI46" s="173"/>
      <c r="GJ46" s="173"/>
      <c r="GK46" s="173"/>
      <c r="GL46" s="173"/>
      <c r="GM46" s="173"/>
      <c r="GN46" s="173"/>
      <c r="GO46" s="173"/>
      <c r="GP46" s="173"/>
      <c r="GQ46" s="173"/>
      <c r="GR46" s="173"/>
      <c r="GS46" s="173"/>
      <c r="GT46" s="173"/>
      <c r="GU46" s="173"/>
      <c r="GV46" s="173"/>
      <c r="GW46" s="173"/>
      <c r="GX46" s="173"/>
      <c r="GY46" s="173"/>
      <c r="GZ46" s="173"/>
      <c r="HA46" s="173"/>
      <c r="HB46" s="173"/>
      <c r="HC46" s="173"/>
      <c r="HD46" s="173"/>
      <c r="HE46" s="173"/>
      <c r="HF46" s="173"/>
      <c r="HG46" s="173"/>
      <c r="HH46" s="173"/>
      <c r="HI46" s="173"/>
      <c r="HJ46" s="173"/>
      <c r="HK46" s="173"/>
      <c r="HL46" s="173"/>
      <c r="HM46" s="173"/>
      <c r="HN46" s="173"/>
      <c r="HO46" s="173"/>
      <c r="HP46" s="173"/>
      <c r="HQ46" s="173"/>
      <c r="HR46" s="173"/>
      <c r="HS46" s="173"/>
      <c r="HT46" s="173"/>
      <c r="HU46" s="173"/>
      <c r="HV46" s="173"/>
      <c r="HW46" s="173"/>
      <c r="HX46" s="173"/>
      <c r="HY46" s="173"/>
      <c r="HZ46" s="173"/>
      <c r="IA46" s="173"/>
      <c r="IB46" s="173"/>
      <c r="IC46" s="173"/>
      <c r="ID46" s="173"/>
      <c r="IE46" s="173"/>
      <c r="IF46" s="173"/>
      <c r="IG46" s="173"/>
      <c r="IH46" s="173"/>
      <c r="II46" s="173"/>
      <c r="IJ46" s="173"/>
      <c r="IK46" s="173"/>
      <c r="IL46" s="173"/>
      <c r="IM46" s="173"/>
      <c r="IN46" s="173"/>
      <c r="IO46" s="173"/>
    </row>
    <row r="47" spans="2:249" ht="15.95" customHeight="1" x14ac:dyDescent="0.25">
      <c r="B47" s="179" t="str">
        <f>'27'!A2</f>
        <v>Quadro 27. Detenções</v>
      </c>
      <c r="C47" s="173"/>
      <c r="D47" s="173"/>
      <c r="E47" s="173"/>
      <c r="F47" s="173"/>
      <c r="G47" s="173"/>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173"/>
      <c r="BS47" s="173"/>
      <c r="BT47" s="173"/>
      <c r="BU47" s="173"/>
      <c r="BV47" s="173"/>
      <c r="BW47" s="173"/>
      <c r="BX47" s="173"/>
      <c r="BY47" s="173"/>
      <c r="BZ47" s="173"/>
      <c r="CA47" s="173"/>
      <c r="CB47" s="173"/>
      <c r="CC47" s="173"/>
      <c r="CD47" s="173"/>
      <c r="CE47" s="173"/>
      <c r="CF47" s="173"/>
      <c r="CG47" s="173"/>
      <c r="CH47" s="173"/>
      <c r="CI47" s="173"/>
      <c r="CJ47" s="173"/>
      <c r="CK47" s="173"/>
      <c r="CL47" s="173"/>
      <c r="CM47" s="173"/>
      <c r="CN47" s="173"/>
      <c r="CO47" s="173"/>
      <c r="CP47" s="173"/>
      <c r="CQ47" s="173"/>
      <c r="CR47" s="173"/>
      <c r="CS47" s="173"/>
      <c r="CT47" s="173"/>
      <c r="CU47" s="173"/>
      <c r="CV47" s="173"/>
      <c r="CW47" s="173"/>
      <c r="CX47" s="173"/>
      <c r="CY47" s="173"/>
      <c r="CZ47" s="173"/>
      <c r="DA47" s="173"/>
      <c r="DB47" s="173"/>
      <c r="DC47" s="173"/>
      <c r="DD47" s="173"/>
      <c r="DE47" s="173"/>
      <c r="DF47" s="173"/>
      <c r="DG47" s="173"/>
      <c r="DH47" s="173"/>
      <c r="DI47" s="173"/>
      <c r="DJ47" s="173"/>
      <c r="DK47" s="173"/>
      <c r="DL47" s="173"/>
      <c r="DM47" s="173"/>
      <c r="DN47" s="173"/>
      <c r="DO47" s="173"/>
      <c r="DP47" s="173"/>
      <c r="DQ47" s="173"/>
      <c r="DR47" s="173"/>
      <c r="DS47" s="173"/>
      <c r="DT47" s="173"/>
      <c r="DU47" s="173"/>
      <c r="DV47" s="173"/>
      <c r="DW47" s="173"/>
      <c r="DX47" s="173"/>
      <c r="DY47" s="173"/>
      <c r="DZ47" s="173"/>
      <c r="EA47" s="173"/>
      <c r="EB47" s="173"/>
      <c r="EC47" s="173"/>
      <c r="ED47" s="173"/>
      <c r="EE47" s="173"/>
      <c r="EF47" s="173"/>
      <c r="EG47" s="173"/>
      <c r="EH47" s="173"/>
      <c r="EI47" s="173"/>
      <c r="EJ47" s="173"/>
      <c r="EK47" s="173"/>
      <c r="EL47" s="173"/>
      <c r="EM47" s="173"/>
      <c r="EN47" s="173"/>
      <c r="EO47" s="173"/>
      <c r="EP47" s="173"/>
      <c r="EQ47" s="173"/>
      <c r="ER47" s="173"/>
      <c r="ES47" s="173"/>
      <c r="ET47" s="173"/>
      <c r="EU47" s="173"/>
      <c r="EV47" s="173"/>
      <c r="EW47" s="173"/>
      <c r="EX47" s="173"/>
      <c r="EY47" s="173"/>
      <c r="EZ47" s="173"/>
      <c r="FA47" s="173"/>
      <c r="FB47" s="173"/>
      <c r="FC47" s="173"/>
      <c r="FD47" s="173"/>
      <c r="FE47" s="173"/>
      <c r="FF47" s="173"/>
      <c r="FG47" s="173"/>
      <c r="FH47" s="173"/>
      <c r="FI47" s="173"/>
      <c r="FJ47" s="173"/>
      <c r="FK47" s="173"/>
      <c r="FL47" s="173"/>
      <c r="FM47" s="173"/>
      <c r="FN47" s="173"/>
      <c r="FO47" s="173"/>
      <c r="FP47" s="173"/>
      <c r="FQ47" s="173"/>
      <c r="FR47" s="173"/>
      <c r="FS47" s="173"/>
      <c r="FT47" s="173"/>
      <c r="FU47" s="173"/>
      <c r="FV47" s="173"/>
      <c r="FW47" s="173"/>
      <c r="FX47" s="173"/>
      <c r="FY47" s="173"/>
      <c r="FZ47" s="173"/>
      <c r="GA47" s="173"/>
      <c r="GB47" s="173"/>
      <c r="GC47" s="173"/>
      <c r="GD47" s="173"/>
      <c r="GE47" s="173"/>
      <c r="GF47" s="173"/>
      <c r="GG47" s="173"/>
      <c r="GH47" s="173"/>
      <c r="GI47" s="173"/>
      <c r="GJ47" s="173"/>
      <c r="GK47" s="173"/>
      <c r="GL47" s="173"/>
      <c r="GM47" s="173"/>
      <c r="GN47" s="173"/>
      <c r="GO47" s="173"/>
      <c r="GP47" s="173"/>
      <c r="GQ47" s="173"/>
      <c r="GR47" s="173"/>
      <c r="GS47" s="173"/>
      <c r="GT47" s="173"/>
      <c r="GU47" s="173"/>
      <c r="GV47" s="173"/>
      <c r="GW47" s="173"/>
      <c r="GX47" s="173"/>
      <c r="GY47" s="173"/>
      <c r="GZ47" s="173"/>
      <c r="HA47" s="173"/>
      <c r="HB47" s="173"/>
      <c r="HC47" s="173"/>
      <c r="HD47" s="173"/>
      <c r="HE47" s="173"/>
      <c r="HF47" s="173"/>
      <c r="HG47" s="173"/>
      <c r="HH47" s="173"/>
      <c r="HI47" s="173"/>
      <c r="HJ47" s="173"/>
      <c r="HK47" s="173"/>
      <c r="HL47" s="173"/>
      <c r="HM47" s="173"/>
      <c r="HN47" s="173"/>
      <c r="HO47" s="173"/>
      <c r="HP47" s="173"/>
      <c r="HQ47" s="173"/>
      <c r="HR47" s="173"/>
      <c r="HS47" s="173"/>
      <c r="HT47" s="173"/>
      <c r="HU47" s="173"/>
      <c r="HV47" s="173"/>
      <c r="HW47" s="173"/>
      <c r="HX47" s="173"/>
      <c r="HY47" s="173"/>
      <c r="HZ47" s="173"/>
      <c r="IA47" s="173"/>
      <c r="IB47" s="173"/>
      <c r="IC47" s="173"/>
      <c r="ID47" s="173"/>
      <c r="IE47" s="173"/>
      <c r="IF47" s="173"/>
      <c r="IG47" s="173"/>
      <c r="IH47" s="173"/>
      <c r="II47" s="173"/>
      <c r="IJ47" s="173"/>
      <c r="IK47" s="173"/>
      <c r="IL47" s="173"/>
      <c r="IM47" s="173"/>
      <c r="IN47" s="173"/>
      <c r="IO47" s="173"/>
    </row>
    <row r="48" spans="2:249" ht="3.75" customHeight="1" x14ac:dyDescent="0.25">
      <c r="B48" s="180"/>
      <c r="C48" s="173"/>
      <c r="D48" s="173"/>
      <c r="E48" s="173"/>
      <c r="F48" s="173"/>
      <c r="G48" s="173"/>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c r="BQ48" s="173"/>
      <c r="BR48" s="173"/>
      <c r="BS48" s="173"/>
      <c r="BT48" s="173"/>
      <c r="BU48" s="173"/>
      <c r="BV48" s="173"/>
      <c r="BW48" s="173"/>
      <c r="BX48" s="173"/>
      <c r="BY48" s="173"/>
      <c r="BZ48" s="173"/>
      <c r="CA48" s="173"/>
      <c r="CB48" s="173"/>
      <c r="CC48" s="173"/>
      <c r="CD48" s="173"/>
      <c r="CE48" s="173"/>
      <c r="CF48" s="173"/>
      <c r="CG48" s="173"/>
      <c r="CH48" s="173"/>
      <c r="CI48" s="173"/>
      <c r="CJ48" s="173"/>
      <c r="CK48" s="173"/>
      <c r="CL48" s="173"/>
      <c r="CM48" s="173"/>
      <c r="CN48" s="173"/>
      <c r="CO48" s="173"/>
      <c r="CP48" s="173"/>
      <c r="CQ48" s="173"/>
      <c r="CR48" s="173"/>
      <c r="CS48" s="173"/>
      <c r="CT48" s="173"/>
      <c r="CU48" s="173"/>
      <c r="CV48" s="173"/>
      <c r="CW48" s="173"/>
      <c r="CX48" s="173"/>
      <c r="CY48" s="173"/>
      <c r="CZ48" s="173"/>
      <c r="DA48" s="173"/>
      <c r="DB48" s="173"/>
      <c r="DC48" s="173"/>
      <c r="DD48" s="173"/>
      <c r="DE48" s="173"/>
      <c r="DF48" s="173"/>
      <c r="DG48" s="173"/>
      <c r="DH48" s="173"/>
      <c r="DI48" s="173"/>
      <c r="DJ48" s="173"/>
      <c r="DK48" s="173"/>
      <c r="DL48" s="173"/>
      <c r="DM48" s="173"/>
      <c r="DN48" s="173"/>
      <c r="DO48" s="173"/>
      <c r="DP48" s="173"/>
      <c r="DQ48" s="173"/>
      <c r="DR48" s="173"/>
      <c r="DS48" s="173"/>
      <c r="DT48" s="173"/>
      <c r="DU48" s="173"/>
      <c r="DV48" s="173"/>
      <c r="DW48" s="173"/>
      <c r="DX48" s="173"/>
      <c r="DY48" s="173"/>
      <c r="DZ48" s="173"/>
      <c r="EA48" s="173"/>
      <c r="EB48" s="173"/>
      <c r="EC48" s="173"/>
      <c r="ED48" s="173"/>
      <c r="EE48" s="173"/>
      <c r="EF48" s="173"/>
      <c r="EG48" s="173"/>
      <c r="EH48" s="173"/>
      <c r="EI48" s="173"/>
      <c r="EJ48" s="173"/>
      <c r="EK48" s="173"/>
      <c r="EL48" s="173"/>
      <c r="EM48" s="173"/>
      <c r="EN48" s="173"/>
      <c r="EO48" s="173"/>
      <c r="EP48" s="173"/>
      <c r="EQ48" s="173"/>
      <c r="ER48" s="173"/>
      <c r="ES48" s="173"/>
      <c r="ET48" s="173"/>
      <c r="EU48" s="173"/>
      <c r="EV48" s="173"/>
      <c r="EW48" s="173"/>
      <c r="EX48" s="173"/>
      <c r="EY48" s="173"/>
      <c r="EZ48" s="173"/>
      <c r="FA48" s="173"/>
      <c r="FB48" s="173"/>
      <c r="FC48" s="173"/>
      <c r="FD48" s="173"/>
      <c r="FE48" s="173"/>
      <c r="FF48" s="173"/>
      <c r="FG48" s="173"/>
      <c r="FH48" s="173"/>
      <c r="FI48" s="173"/>
      <c r="FJ48" s="173"/>
      <c r="FK48" s="173"/>
      <c r="FL48" s="173"/>
      <c r="FM48" s="173"/>
      <c r="FN48" s="173"/>
      <c r="FO48" s="173"/>
      <c r="FP48" s="173"/>
      <c r="FQ48" s="173"/>
      <c r="FR48" s="173"/>
      <c r="FS48" s="173"/>
      <c r="FT48" s="173"/>
      <c r="FU48" s="173"/>
      <c r="FV48" s="173"/>
      <c r="FW48" s="173"/>
      <c r="FX48" s="173"/>
      <c r="FY48" s="173"/>
      <c r="FZ48" s="173"/>
      <c r="GA48" s="173"/>
      <c r="GB48" s="173"/>
      <c r="GC48" s="173"/>
      <c r="GD48" s="173"/>
      <c r="GE48" s="173"/>
      <c r="GF48" s="173"/>
      <c r="GG48" s="173"/>
      <c r="GH48" s="173"/>
      <c r="GI48" s="173"/>
      <c r="GJ48" s="173"/>
      <c r="GK48" s="173"/>
      <c r="GL48" s="173"/>
      <c r="GM48" s="173"/>
      <c r="GN48" s="173"/>
      <c r="GO48" s="173"/>
      <c r="GP48" s="173"/>
      <c r="GQ48" s="173"/>
      <c r="GR48" s="173"/>
      <c r="GS48" s="173"/>
      <c r="GT48" s="173"/>
      <c r="GU48" s="173"/>
      <c r="GV48" s="173"/>
      <c r="GW48" s="173"/>
      <c r="GX48" s="173"/>
      <c r="GY48" s="173"/>
      <c r="GZ48" s="173"/>
      <c r="HA48" s="173"/>
      <c r="HB48" s="173"/>
      <c r="HC48" s="173"/>
      <c r="HD48" s="173"/>
      <c r="HE48" s="173"/>
      <c r="HF48" s="173"/>
      <c r="HG48" s="173"/>
      <c r="HH48" s="173"/>
      <c r="HI48" s="173"/>
      <c r="HJ48" s="173"/>
      <c r="HK48" s="173"/>
      <c r="HL48" s="173"/>
      <c r="HM48" s="173"/>
      <c r="HN48" s="173"/>
      <c r="HO48" s="173"/>
      <c r="HP48" s="173"/>
      <c r="HQ48" s="173"/>
      <c r="HR48" s="173"/>
      <c r="HS48" s="173"/>
      <c r="HT48" s="173"/>
      <c r="HU48" s="173"/>
      <c r="HV48" s="173"/>
      <c r="HW48" s="173"/>
      <c r="HX48" s="173"/>
      <c r="HY48" s="173"/>
      <c r="HZ48" s="173"/>
      <c r="IA48" s="173"/>
      <c r="IB48" s="173"/>
      <c r="IC48" s="173"/>
      <c r="ID48" s="173"/>
      <c r="IE48" s="173"/>
      <c r="IF48" s="173"/>
      <c r="IG48" s="173"/>
      <c r="IH48" s="173"/>
      <c r="II48" s="173"/>
      <c r="IJ48" s="173"/>
      <c r="IK48" s="173"/>
      <c r="IL48" s="173"/>
      <c r="IM48" s="173"/>
      <c r="IN48" s="173"/>
      <c r="IO48" s="173"/>
    </row>
    <row r="49" spans="2:2" ht="18.95" customHeight="1" x14ac:dyDescent="0.25">
      <c r="B49" s="178" t="s">
        <v>4</v>
      </c>
    </row>
    <row r="50" spans="2:2" ht="3.75" customHeight="1" x14ac:dyDescent="0.25">
      <c r="B50" s="180"/>
    </row>
    <row r="51" spans="2:2" ht="15.95" customHeight="1" x14ac:dyDescent="0.25">
      <c r="B51" s="179" t="str">
        <f>'28'!A2</f>
        <v>Quadro 28. Número de pontos disponíveis dos condutores que se encontravam sancionados com subtração de pontos em junho de 2024</v>
      </c>
    </row>
    <row r="52" spans="2:2" ht="15.95" customHeight="1" x14ac:dyDescent="0.25">
      <c r="B52" s="179" t="str">
        <f>'29'!A2</f>
        <v>Quadro 29. Número de cartas cassadas, 2016 – junho de 2024</v>
      </c>
    </row>
    <row r="53" spans="2:2" ht="18.95" customHeight="1" x14ac:dyDescent="0.25">
      <c r="B53" s="179"/>
    </row>
    <row r="54" spans="2:2" x14ac:dyDescent="0.25">
      <c r="B54" s="179"/>
    </row>
  </sheetData>
  <hyperlinks>
    <hyperlink ref="B12" location="'1'!A1" display="'1'!A1" xr:uid="{A3716020-60FC-436B-99C8-DA19830047F8}"/>
    <hyperlink ref="B13" location="'2'!A1" display="'2'!A1" xr:uid="{2D7D1257-53C9-4E9D-9178-F7AD9E2F6801}"/>
    <hyperlink ref="B18" location="'4 e 5'!A1" display="Quadro 4. Sinistralidade no Continente por mês" xr:uid="{469EC150-85A9-41AD-A7D7-DD3EDD70595C}"/>
    <hyperlink ref="B44" location="'24'!A1" display="Quadro 24. Tipologia de infrações" xr:uid="{57931960-3986-4CB5-9568-77F45EF3ACFF}"/>
    <hyperlink ref="B22" location="'8'!A1" display="Quadro 8. Sinistralidade no Continente por fatores atmosféricos" xr:uid="{F78C2F30-DAB7-4228-9491-E5EE0D2F0232}"/>
    <hyperlink ref="B23" location="'9 e 10'!A1" display="Quadro 9. Sinistralidade no Continente por natureza" xr:uid="{82B43AD6-6FA7-423B-8900-BC082F180C97}"/>
    <hyperlink ref="B43" location="'23'!A1" display="Quadro 23. Infrações" xr:uid="{52E77EDD-212A-4C79-978E-4A8F7DCD195D}"/>
    <hyperlink ref="B25" location="'11 e 12'!A1" display="Quadro 11. Sinistralidade no Continente por localização" xr:uid="{17EEC7FA-7966-44D1-A896-EC7652D73619}"/>
    <hyperlink ref="B27" location="'13 e 14'!A1" display="Quadro 13. Sinistralidade no Continente por tipo de via" xr:uid="{D4419E03-92E4-4E2A-A84B-0D4F6DE3EE00}"/>
    <hyperlink ref="B29" location="'15'!A1" display="Quadro 15. Sinistralidade no Continente por distrito" xr:uid="{2EEF42B9-B960-45CF-9D3D-B859E1139879}"/>
    <hyperlink ref="B30" location="'16 e 17'!A1" display="Quadro 16. Sinistralidade no Continente por categoria de utilizador" xr:uid="{107DF94A-AA8D-45BB-93CB-003F149904A7}"/>
    <hyperlink ref="B32" location="'18'!A1" display="Quadro 18. Sinistralidade no Continente por categoria de veículo" xr:uid="{D6DE2D9F-8EBC-4049-B493-F27DEA11D7B0}"/>
    <hyperlink ref="B33" location="'19 e 20'!A1" display="Quadro 19. Sinistralidade no Continente por categoria de veículo e peões" xr:uid="{E0C4D6BA-4C55-4101-A307-D2E3CC3C8A69}"/>
    <hyperlink ref="B20" location="'6'!A1" display="Quadro 6. Sinistralidade no Continente por dia da semana" xr:uid="{5F758B1E-E9B8-4A3D-AE83-CBA3FFB5B9A9}"/>
    <hyperlink ref="B21" location="'7'!A1" display="Quadro 7. Sinistralidade no Continente por período horário" xr:uid="{0D38E8B2-0E42-4790-B514-FDEA791ED0A8}"/>
    <hyperlink ref="B42" location="'22'!A1" display="Quadro 22. Condutores e veículos fiscalizados" xr:uid="{51CC3DEA-BF6F-4800-A0CF-C569EA770E37}"/>
    <hyperlink ref="B45" location="'25'!A1" display="Quadro 25. Infrações por excesso de velocidade" xr:uid="{46FF14C0-97E7-414C-A310-515D1EB19A0C}"/>
    <hyperlink ref="B46" location="'26'!A1" display="Quadro 26. Infrações por influência de álcool" xr:uid="{58D4CBAE-72BD-488C-87C4-9CA441DEF0EE}"/>
    <hyperlink ref="B47" location="'27'!A1" display="Quadro 27. Detenções" xr:uid="{A004FAF7-723B-43CD-90BA-1CE93D65B6A3}"/>
    <hyperlink ref="B17" location="'3'!A1" display="'3'!A1" xr:uid="{9EFFA62C-8BF1-47A1-A59D-BA73545CE65A}"/>
    <hyperlink ref="B19" location="'4 e 5'!A1" display="Quadro 5. Sinistralidade no Continente por mês, taxas de variação" xr:uid="{D37473AC-981E-4CBF-BA68-533F8AF28494}"/>
    <hyperlink ref="B24" location="'9 e 10'!A11" display="Quadro 10. Sinistralidade no Continente por natureza, taxas de variação" xr:uid="{AC393800-1116-4E9B-B29A-9668051C28F3}"/>
    <hyperlink ref="B26" location="'11 e 12'!A1" display="Quadro 12. Sinistralidade no Continente por localização, taxas de variação" xr:uid="{4FB07542-6A5C-46A0-BC60-120237B2AF5C}"/>
    <hyperlink ref="B34" location="'19 e 20'!A1" display="Quadro 20. Sinistralidade no Continente por categoria de veículo e peões, taxas de variação" xr:uid="{FF621DCF-8945-45DD-BF5D-B60EA4F68141}"/>
    <hyperlink ref="B28" location="'13 e 14'!A1" display="Quadro 14. Sinistralidade no continente por tipo de via, taxas de variação" xr:uid="{440F005F-FB7E-4DF9-A4E8-9ED624D67231}"/>
    <hyperlink ref="B31" location="'16 e 17'!A1" display="Quadro 17. Sinistralidade no continente por categoria de utilizador, taxas de variação" xr:uid="{46656938-178B-4C1F-82F2-BEE61873A8DF}"/>
    <hyperlink ref="B35" location="'21'!A1" display="Quadro 21. Vítimas mortais por entidade gestora de via (EGV)" xr:uid="{8BC5876E-30C7-4F8B-90A6-71C6193271A5}"/>
  </hyperlinks>
  <pageMargins left="0.25" right="0.25" top="0.75" bottom="0.75" header="0.3" footer="0.3"/>
  <pageSetup paperSize="9" scale="93" orientation="portrait" horizontalDpi="300" verticalDpi="300"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3627F-FCCC-4969-A142-5384F687DBAE}">
  <sheetPr>
    <pageSetUpPr fitToPage="1"/>
  </sheetPr>
  <dimension ref="A1:AA48"/>
  <sheetViews>
    <sheetView showGridLines="0" zoomScaleNormal="100" workbookViewId="0">
      <selection activeCell="H2" sqref="H2"/>
    </sheetView>
  </sheetViews>
  <sheetFormatPr defaultColWidth="9.140625" defaultRowHeight="12" x14ac:dyDescent="0.2"/>
  <cols>
    <col min="1" max="1" width="18.7109375" style="3" customWidth="1"/>
    <col min="2" max="16" width="7.85546875" style="3" customWidth="1"/>
    <col min="17" max="17" width="3" style="3" customWidth="1"/>
    <col min="18" max="16384" width="9.140625" style="3"/>
  </cols>
  <sheetData>
    <row r="1" spans="1:27" ht="6" customHeight="1" x14ac:dyDescent="0.2"/>
    <row r="2" spans="1:27" ht="18.95" customHeight="1" x14ac:dyDescent="0.25">
      <c r="A2" s="14" t="s">
        <v>160</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7" t="str">
        <f>+'1'!A4</f>
        <v>Janeiro-junho</v>
      </c>
      <c r="B4" s="246" t="s">
        <v>6</v>
      </c>
      <c r="C4" s="246"/>
      <c r="D4" s="247"/>
      <c r="E4" s="246" t="s">
        <v>31</v>
      </c>
      <c r="F4" s="246"/>
      <c r="G4" s="246"/>
      <c r="H4" s="245" t="s">
        <v>18</v>
      </c>
      <c r="I4" s="246"/>
      <c r="J4" s="247"/>
      <c r="K4" s="246" t="s">
        <v>20</v>
      </c>
      <c r="L4" s="246"/>
      <c r="M4" s="246"/>
      <c r="N4" s="245" t="s">
        <v>24</v>
      </c>
      <c r="O4" s="246"/>
      <c r="P4" s="246"/>
      <c r="Q4" s="1"/>
      <c r="R4" s="1"/>
      <c r="S4" s="1"/>
      <c r="T4" s="1"/>
      <c r="U4" s="1"/>
      <c r="V4" s="1"/>
      <c r="W4" s="1"/>
      <c r="X4" s="1"/>
      <c r="Y4" s="1"/>
      <c r="Z4" s="1"/>
      <c r="AA4" s="1"/>
    </row>
    <row r="5" spans="1:27" ht="30" customHeight="1" x14ac:dyDescent="0.2">
      <c r="A5" s="257"/>
      <c r="B5" s="27">
        <v>2019</v>
      </c>
      <c r="C5" s="27">
        <v>2023</v>
      </c>
      <c r="D5" s="209">
        <v>2024</v>
      </c>
      <c r="E5" s="27">
        <v>2019</v>
      </c>
      <c r="F5" s="27">
        <v>2023</v>
      </c>
      <c r="G5" s="209">
        <v>2024</v>
      </c>
      <c r="H5" s="27">
        <v>2019</v>
      </c>
      <c r="I5" s="27">
        <v>2023</v>
      </c>
      <c r="J5" s="209">
        <v>2024</v>
      </c>
      <c r="K5" s="27">
        <v>2019</v>
      </c>
      <c r="L5" s="27">
        <v>2023</v>
      </c>
      <c r="M5" s="209">
        <v>2024</v>
      </c>
      <c r="N5" s="27">
        <v>2019</v>
      </c>
      <c r="O5" s="27">
        <v>2023</v>
      </c>
      <c r="P5" s="209">
        <v>2024</v>
      </c>
      <c r="Q5" s="1"/>
      <c r="R5" s="1"/>
      <c r="S5" s="1"/>
      <c r="T5" s="1"/>
      <c r="U5" s="1"/>
      <c r="V5" s="1"/>
      <c r="W5" s="1"/>
      <c r="X5" s="1"/>
      <c r="Y5" s="1"/>
      <c r="Z5" s="1"/>
      <c r="AA5" s="1"/>
    </row>
    <row r="6" spans="1:27" ht="18.95" customHeight="1" x14ac:dyDescent="0.2">
      <c r="A6" s="54" t="s">
        <v>65</v>
      </c>
      <c r="B6" s="72">
        <v>2546</v>
      </c>
      <c r="C6" s="69">
        <v>2223</v>
      </c>
      <c r="D6" s="70">
        <v>2353</v>
      </c>
      <c r="E6" s="71">
        <v>35</v>
      </c>
      <c r="F6" s="71">
        <v>32</v>
      </c>
      <c r="G6" s="71">
        <v>33</v>
      </c>
      <c r="H6" s="72">
        <v>221</v>
      </c>
      <c r="I6" s="69">
        <v>161</v>
      </c>
      <c r="J6" s="70">
        <v>200</v>
      </c>
      <c r="K6" s="71">
        <v>2511</v>
      </c>
      <c r="L6" s="71">
        <v>2212</v>
      </c>
      <c r="M6" s="71">
        <v>2322</v>
      </c>
      <c r="N6" s="141">
        <f t="shared" ref="N6:N8" si="0">E6/B6*100</f>
        <v>1.3747054202670856</v>
      </c>
      <c r="O6" s="141">
        <f t="shared" ref="O6:O8" si="1">F6/C6*100</f>
        <v>1.4394961763382816</v>
      </c>
      <c r="P6" s="141">
        <f t="shared" ref="P6:P8" si="2">G6/D6*100</f>
        <v>1.4024649383765404</v>
      </c>
      <c r="Q6" s="1"/>
      <c r="R6" s="1"/>
      <c r="S6" s="1"/>
      <c r="T6" s="1"/>
      <c r="U6" s="1"/>
      <c r="V6" s="1"/>
      <c r="W6" s="1"/>
      <c r="X6" s="1"/>
      <c r="Y6" s="1"/>
      <c r="Z6" s="1"/>
      <c r="AA6" s="1"/>
    </row>
    <row r="7" spans="1:27" ht="18.95" customHeight="1" x14ac:dyDescent="0.2">
      <c r="A7" s="54" t="s">
        <v>66</v>
      </c>
      <c r="B7" s="75">
        <v>8836</v>
      </c>
      <c r="C7" s="71">
        <v>8805</v>
      </c>
      <c r="D7" s="74">
        <v>9066</v>
      </c>
      <c r="E7" s="71">
        <v>97</v>
      </c>
      <c r="F7" s="71">
        <v>86</v>
      </c>
      <c r="G7" s="71">
        <v>88</v>
      </c>
      <c r="H7" s="75">
        <v>446</v>
      </c>
      <c r="I7" s="71">
        <v>516</v>
      </c>
      <c r="J7" s="74">
        <v>542</v>
      </c>
      <c r="K7" s="71">
        <v>11740</v>
      </c>
      <c r="L7" s="71">
        <v>11118</v>
      </c>
      <c r="M7" s="71">
        <v>11501</v>
      </c>
      <c r="N7" s="141">
        <f t="shared" si="0"/>
        <v>1.0977818017202354</v>
      </c>
      <c r="O7" s="141">
        <f t="shared" si="1"/>
        <v>0.97671777399204995</v>
      </c>
      <c r="P7" s="141">
        <f t="shared" si="2"/>
        <v>0.97065960732406786</v>
      </c>
      <c r="Q7" s="1"/>
      <c r="R7" s="1"/>
      <c r="S7" s="1"/>
      <c r="T7" s="1"/>
      <c r="U7" s="1"/>
      <c r="V7" s="1"/>
      <c r="W7" s="1"/>
      <c r="X7" s="1"/>
      <c r="Y7" s="1"/>
      <c r="Z7" s="1"/>
      <c r="AA7" s="1"/>
    </row>
    <row r="8" spans="1:27" ht="18.95" customHeight="1" x14ac:dyDescent="0.2">
      <c r="A8" s="54" t="s">
        <v>67</v>
      </c>
      <c r="B8" s="75">
        <v>5286</v>
      </c>
      <c r="C8" s="71">
        <v>5555</v>
      </c>
      <c r="D8" s="74">
        <v>5735</v>
      </c>
      <c r="E8" s="71">
        <v>94</v>
      </c>
      <c r="F8" s="71">
        <v>115</v>
      </c>
      <c r="G8" s="71">
        <v>93</v>
      </c>
      <c r="H8" s="75">
        <v>381</v>
      </c>
      <c r="I8" s="71">
        <v>451</v>
      </c>
      <c r="J8" s="74">
        <v>442</v>
      </c>
      <c r="K8" s="71">
        <v>5835</v>
      </c>
      <c r="L8" s="71">
        <v>5945</v>
      </c>
      <c r="M8" s="71">
        <v>6144</v>
      </c>
      <c r="N8" s="141">
        <f t="shared" si="0"/>
        <v>1.7782822550132427</v>
      </c>
      <c r="O8" s="141">
        <f t="shared" si="1"/>
        <v>2.0702070207020702</v>
      </c>
      <c r="P8" s="141">
        <f t="shared" si="2"/>
        <v>1.6216216216216217</v>
      </c>
      <c r="Q8" s="1"/>
      <c r="R8" s="1"/>
      <c r="S8" s="1"/>
      <c r="T8" s="1"/>
      <c r="U8" s="1"/>
      <c r="V8" s="1"/>
      <c r="W8" s="1"/>
      <c r="X8" s="1"/>
      <c r="Y8" s="1"/>
      <c r="Z8" s="1"/>
      <c r="AA8" s="1"/>
    </row>
    <row r="9" spans="1:27" ht="18.95" customHeight="1" thickBot="1" x14ac:dyDescent="0.25">
      <c r="A9" s="11" t="s">
        <v>35</v>
      </c>
      <c r="B9" s="8">
        <f>SUM(B6:B8)</f>
        <v>16668</v>
      </c>
      <c r="C9" s="12">
        <f t="shared" ref="C9:M9" si="3">SUM(C6:C8)</f>
        <v>16583</v>
      </c>
      <c r="D9" s="76">
        <f t="shared" si="3"/>
        <v>17154</v>
      </c>
      <c r="E9" s="12">
        <f t="shared" si="3"/>
        <v>226</v>
      </c>
      <c r="F9" s="12">
        <f t="shared" si="3"/>
        <v>233</v>
      </c>
      <c r="G9" s="12">
        <f t="shared" si="3"/>
        <v>214</v>
      </c>
      <c r="H9" s="8">
        <f t="shared" si="3"/>
        <v>1048</v>
      </c>
      <c r="I9" s="12">
        <f t="shared" si="3"/>
        <v>1128</v>
      </c>
      <c r="J9" s="76">
        <f t="shared" si="3"/>
        <v>1184</v>
      </c>
      <c r="K9" s="12">
        <f t="shared" si="3"/>
        <v>20086</v>
      </c>
      <c r="L9" s="12">
        <f t="shared" si="3"/>
        <v>19275</v>
      </c>
      <c r="M9" s="12">
        <f t="shared" si="3"/>
        <v>19967</v>
      </c>
      <c r="N9" s="142">
        <f>E9/B9*100</f>
        <v>1.3558915286777058</v>
      </c>
      <c r="O9" s="121">
        <f>F9/C9*100</f>
        <v>1.4050533679068926</v>
      </c>
      <c r="P9" s="121">
        <f>G9/D9*100</f>
        <v>1.2475224437448993</v>
      </c>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5">
      <c r="A11" s="14" t="s">
        <v>161</v>
      </c>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95" customHeight="1" thickBot="1" x14ac:dyDescent="0.25">
      <c r="A12" s="2"/>
      <c r="B12" s="2"/>
      <c r="C12" s="2"/>
      <c r="D12" s="2"/>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257" t="str">
        <f>+'1'!A4</f>
        <v>Janeiro-junho</v>
      </c>
      <c r="B13" s="245" t="s">
        <v>6</v>
      </c>
      <c r="C13" s="246"/>
      <c r="D13" s="247"/>
      <c r="E13" s="246" t="s">
        <v>31</v>
      </c>
      <c r="F13" s="246"/>
      <c r="G13" s="246"/>
      <c r="H13" s="245" t="s">
        <v>18</v>
      </c>
      <c r="I13" s="246"/>
      <c r="J13" s="247"/>
      <c r="K13" s="246" t="s">
        <v>20</v>
      </c>
      <c r="L13" s="246"/>
      <c r="M13" s="246"/>
      <c r="N13" s="245" t="s">
        <v>24</v>
      </c>
      <c r="O13" s="246"/>
      <c r="P13" s="246"/>
      <c r="Q13" s="1"/>
      <c r="R13" s="1"/>
      <c r="S13" s="1"/>
      <c r="T13" s="1"/>
      <c r="U13" s="1"/>
      <c r="V13" s="1"/>
      <c r="W13" s="1"/>
      <c r="X13" s="1"/>
      <c r="Y13" s="1"/>
      <c r="Z13" s="1"/>
      <c r="AA13" s="1"/>
    </row>
    <row r="14" spans="1:27" ht="18.95" customHeight="1" x14ac:dyDescent="0.2">
      <c r="A14" s="257"/>
      <c r="B14" s="259" t="s">
        <v>147</v>
      </c>
      <c r="C14" s="258"/>
      <c r="D14" s="258"/>
      <c r="E14" s="258"/>
      <c r="F14" s="258"/>
      <c r="G14" s="258"/>
      <c r="H14" s="258"/>
      <c r="I14" s="258"/>
      <c r="J14" s="258"/>
      <c r="K14" s="258"/>
      <c r="L14" s="258"/>
      <c r="M14" s="258"/>
      <c r="N14" s="258"/>
      <c r="O14" s="258"/>
      <c r="P14" s="258"/>
      <c r="Q14" s="1"/>
      <c r="R14" s="1"/>
      <c r="S14" s="1"/>
      <c r="T14" s="1"/>
      <c r="U14" s="1"/>
      <c r="V14" s="1"/>
      <c r="W14" s="1"/>
      <c r="X14" s="1"/>
      <c r="Y14" s="1"/>
      <c r="Z14" s="1"/>
      <c r="AA14" s="1"/>
    </row>
    <row r="15" spans="1:27" ht="18.95" customHeight="1" x14ac:dyDescent="0.2">
      <c r="A15" s="5"/>
      <c r="B15" s="77" t="s">
        <v>188</v>
      </c>
      <c r="C15" s="78" t="s">
        <v>189</v>
      </c>
      <c r="D15" s="78"/>
      <c r="E15" s="77" t="s">
        <v>188</v>
      </c>
      <c r="F15" s="78" t="s">
        <v>189</v>
      </c>
      <c r="G15" s="78"/>
      <c r="H15" s="77" t="s">
        <v>188</v>
      </c>
      <c r="I15" s="78" t="s">
        <v>189</v>
      </c>
      <c r="J15" s="79"/>
      <c r="K15" s="77" t="s">
        <v>188</v>
      </c>
      <c r="L15" s="78" t="s">
        <v>189</v>
      </c>
      <c r="M15" s="78"/>
      <c r="N15" s="77" t="s">
        <v>188</v>
      </c>
      <c r="O15" s="78" t="s">
        <v>189</v>
      </c>
      <c r="P15" s="79"/>
      <c r="Q15" s="1"/>
      <c r="R15" s="1"/>
      <c r="S15" s="1"/>
      <c r="T15" s="1"/>
      <c r="U15" s="1"/>
      <c r="V15" s="1"/>
      <c r="W15" s="1"/>
      <c r="X15" s="1"/>
      <c r="Y15" s="1"/>
      <c r="Z15" s="1"/>
      <c r="AA15" s="1"/>
    </row>
    <row r="16" spans="1:27" ht="18.95" customHeight="1" x14ac:dyDescent="0.2">
      <c r="A16" s="54" t="s">
        <v>65</v>
      </c>
      <c r="B16" s="81">
        <f>(D6/B6)-1</f>
        <v>-7.5805184603299325E-2</v>
      </c>
      <c r="C16" s="82">
        <f>(D6/C6)-1</f>
        <v>5.8479532163742798E-2</v>
      </c>
      <c r="D16" s="83"/>
      <c r="E16" s="84">
        <f>(G6/E6)-1</f>
        <v>-5.7142857142857162E-2</v>
      </c>
      <c r="F16" s="84">
        <f>(G6/F6)-1</f>
        <v>3.125E-2</v>
      </c>
      <c r="G16" s="85"/>
      <c r="H16" s="86">
        <f>(J6/H6)-1</f>
        <v>-9.5022624434389136E-2</v>
      </c>
      <c r="I16" s="84">
        <f>(J6/I6)-1</f>
        <v>0.2422360248447204</v>
      </c>
      <c r="J16" s="87"/>
      <c r="K16" s="84">
        <f>(M6/K6)-1</f>
        <v>-7.5268817204301119E-2</v>
      </c>
      <c r="L16" s="84">
        <f>(M6/L6)-1</f>
        <v>4.9728752260397746E-2</v>
      </c>
      <c r="M16" s="85"/>
      <c r="N16" s="86">
        <f>(P6/N6)-1</f>
        <v>2.019306660190634E-2</v>
      </c>
      <c r="O16" s="84">
        <f>(P6/O6)-1</f>
        <v>-2.5725138121547086E-2</v>
      </c>
      <c r="P16" s="31"/>
      <c r="Q16" s="1"/>
      <c r="R16" s="1"/>
      <c r="S16" s="1"/>
      <c r="T16" s="1"/>
      <c r="U16" s="1"/>
      <c r="V16" s="1"/>
      <c r="W16" s="1"/>
      <c r="X16" s="1"/>
      <c r="Y16" s="1"/>
      <c r="Z16" s="1"/>
      <c r="AA16" s="1"/>
    </row>
    <row r="17" spans="1:27" ht="18.95" customHeight="1" x14ac:dyDescent="0.2">
      <c r="A17" s="54" t="s">
        <v>66</v>
      </c>
      <c r="B17" s="86">
        <f t="shared" ref="B17:B18" si="4">(D7/B7)-1</f>
        <v>2.60298777727479E-2</v>
      </c>
      <c r="C17" s="84">
        <f t="shared" ref="C17:C19" si="5">(D7/C7)-1</f>
        <v>2.9642248722316911E-2</v>
      </c>
      <c r="D17" s="87"/>
      <c r="E17" s="84">
        <f t="shared" ref="E17:E18" si="6">(G7/E7)-1</f>
        <v>-9.2783505154639179E-2</v>
      </c>
      <c r="F17" s="84">
        <f t="shared" ref="F17:F19" si="7">(G7/F7)-1</f>
        <v>2.3255813953488413E-2</v>
      </c>
      <c r="G17" s="85"/>
      <c r="H17" s="86">
        <f t="shared" ref="H17:H18" si="8">(J7/H7)-1</f>
        <v>0.2152466367713004</v>
      </c>
      <c r="I17" s="84">
        <f t="shared" ref="I17:I19" si="9">(J7/I7)-1</f>
        <v>5.0387596899224896E-2</v>
      </c>
      <c r="J17" s="87"/>
      <c r="K17" s="84">
        <f t="shared" ref="K17:K18" si="10">(M7/K7)-1</f>
        <v>-2.0357751277683134E-2</v>
      </c>
      <c r="L17" s="84">
        <f t="shared" ref="L17:L19" si="11">(M7/L7)-1</f>
        <v>3.4448641842057981E-2</v>
      </c>
      <c r="M17" s="85"/>
      <c r="N17" s="86">
        <f t="shared" ref="N17:N19" si="12">(P7/N7)-1</f>
        <v>-0.11579914532830271</v>
      </c>
      <c r="O17" s="84">
        <f t="shared" ref="O17:O19" si="13">(P7/O7)-1</f>
        <v>-6.2025764548351292E-3</v>
      </c>
      <c r="P17" s="31"/>
      <c r="Q17" s="1"/>
      <c r="R17" s="1"/>
      <c r="S17" s="1"/>
      <c r="T17" s="1"/>
      <c r="U17" s="1"/>
      <c r="V17" s="1"/>
      <c r="W17" s="1"/>
      <c r="X17" s="1"/>
      <c r="Y17" s="1"/>
      <c r="Z17" s="1"/>
      <c r="AA17" s="1"/>
    </row>
    <row r="18" spans="1:27" ht="18.95" customHeight="1" x14ac:dyDescent="0.2">
      <c r="A18" s="54" t="s">
        <v>67</v>
      </c>
      <c r="B18" s="86">
        <f t="shared" si="4"/>
        <v>8.4941354521377299E-2</v>
      </c>
      <c r="C18" s="84">
        <f t="shared" si="5"/>
        <v>3.2403240324032412E-2</v>
      </c>
      <c r="D18" s="87"/>
      <c r="E18" s="84">
        <f t="shared" si="6"/>
        <v>-1.0638297872340385E-2</v>
      </c>
      <c r="F18" s="84">
        <f t="shared" si="7"/>
        <v>-0.19130434782608696</v>
      </c>
      <c r="G18" s="85"/>
      <c r="H18" s="86">
        <f t="shared" si="8"/>
        <v>0.16010498687664043</v>
      </c>
      <c r="I18" s="84">
        <f t="shared" si="9"/>
        <v>-1.9955654101995512E-2</v>
      </c>
      <c r="J18" s="87"/>
      <c r="K18" s="84">
        <f t="shared" si="10"/>
        <v>5.2956298200514063E-2</v>
      </c>
      <c r="L18" s="84">
        <f t="shared" si="11"/>
        <v>3.3473507148864545E-2</v>
      </c>
      <c r="M18" s="85"/>
      <c r="N18" s="86">
        <f t="shared" si="12"/>
        <v>-8.8096607245543468E-2</v>
      </c>
      <c r="O18" s="84">
        <f t="shared" si="13"/>
        <v>-0.21668625146886011</v>
      </c>
      <c r="P18" s="31"/>
      <c r="Q18" s="1"/>
      <c r="R18" s="1"/>
      <c r="S18" s="1"/>
      <c r="T18" s="1"/>
      <c r="U18" s="1"/>
      <c r="V18" s="1"/>
      <c r="W18" s="1"/>
      <c r="X18" s="1"/>
      <c r="Y18" s="1"/>
      <c r="Z18" s="1"/>
      <c r="AA18" s="1"/>
    </row>
    <row r="19" spans="1:27" ht="18.95" customHeight="1" thickBot="1" x14ac:dyDescent="0.25">
      <c r="A19" s="11" t="s">
        <v>35</v>
      </c>
      <c r="B19" s="93">
        <f>(D9/B9)-1</f>
        <v>2.9157667386608965E-2</v>
      </c>
      <c r="C19" s="91">
        <f t="shared" si="5"/>
        <v>3.4432852921666868E-2</v>
      </c>
      <c r="D19" s="112"/>
      <c r="E19" s="91">
        <f>(G9/E9)-1</f>
        <v>-5.3097345132743334E-2</v>
      </c>
      <c r="F19" s="91">
        <f t="shared" si="7"/>
        <v>-8.1545064377682386E-2</v>
      </c>
      <c r="G19" s="139"/>
      <c r="H19" s="93">
        <f>(J9/H9)-1</f>
        <v>0.12977099236641232</v>
      </c>
      <c r="I19" s="91">
        <f t="shared" si="9"/>
        <v>4.9645390070921946E-2</v>
      </c>
      <c r="J19" s="112"/>
      <c r="K19" s="91">
        <f>(M9/K9)-1</f>
        <v>-5.9245245444587979E-3</v>
      </c>
      <c r="L19" s="91">
        <f t="shared" si="11"/>
        <v>3.5901426718547347E-2</v>
      </c>
      <c r="M19" s="139"/>
      <c r="N19" s="93">
        <f t="shared" si="12"/>
        <v>-7.9924597684071674E-2</v>
      </c>
      <c r="O19" s="91">
        <f t="shared" si="13"/>
        <v>-0.11211739550979982</v>
      </c>
      <c r="P19" s="140"/>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37" spans="7:9" x14ac:dyDescent="0.2">
      <c r="G37" s="1"/>
    </row>
    <row r="48" spans="7:9" x14ac:dyDescent="0.2">
      <c r="I48" s="1"/>
    </row>
  </sheetData>
  <mergeCells count="13">
    <mergeCell ref="A13:A14"/>
    <mergeCell ref="N13:P13"/>
    <mergeCell ref="B14:P14"/>
    <mergeCell ref="B13:D13"/>
    <mergeCell ref="E13:G13"/>
    <mergeCell ref="H13:J13"/>
    <mergeCell ref="K13:M13"/>
    <mergeCell ref="N4:P4"/>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71" orientation="portrait" verticalDpi="0" r:id="rId1"/>
  <ignoredErrors>
    <ignoredError sqref="B9 C9:M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B6C14-E1D1-4233-95DD-5C93E7AEF2DC}">
  <sheetPr>
    <pageSetUpPr fitToPage="1"/>
  </sheetPr>
  <dimension ref="A1:AA48"/>
  <sheetViews>
    <sheetView showGridLines="0" zoomScaleNormal="100" workbookViewId="0">
      <selection activeCell="H4" sqref="H4:J4"/>
    </sheetView>
  </sheetViews>
  <sheetFormatPr defaultColWidth="9.140625" defaultRowHeight="12" x14ac:dyDescent="0.2"/>
  <cols>
    <col min="1" max="1" width="22.140625" style="3" customWidth="1"/>
    <col min="2" max="16" width="7.85546875" style="3" customWidth="1"/>
    <col min="17" max="17" width="2.42578125" style="3" customWidth="1"/>
    <col min="18" max="16384" width="9.140625" style="3"/>
  </cols>
  <sheetData>
    <row r="1" spans="1:27" ht="5.25" customHeight="1" x14ac:dyDescent="0.2"/>
    <row r="2" spans="1:27" ht="18.95" customHeight="1" x14ac:dyDescent="0.25">
      <c r="A2" s="14" t="s">
        <v>162</v>
      </c>
      <c r="B2" s="15"/>
      <c r="C2" s="2"/>
      <c r="D2" s="2"/>
      <c r="E2" s="2"/>
      <c r="F2" s="2"/>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7" t="str">
        <f>+'1'!A4</f>
        <v>Janeiro-junho</v>
      </c>
      <c r="B4" s="246" t="s">
        <v>6</v>
      </c>
      <c r="C4" s="246"/>
      <c r="D4" s="247"/>
      <c r="E4" s="246" t="s">
        <v>31</v>
      </c>
      <c r="F4" s="246"/>
      <c r="G4" s="246"/>
      <c r="H4" s="245" t="s">
        <v>18</v>
      </c>
      <c r="I4" s="246"/>
      <c r="J4" s="247"/>
      <c r="K4" s="246" t="s">
        <v>20</v>
      </c>
      <c r="L4" s="246"/>
      <c r="M4" s="246"/>
      <c r="N4" s="245" t="s">
        <v>24</v>
      </c>
      <c r="O4" s="246"/>
      <c r="P4" s="246"/>
      <c r="Q4" s="1"/>
      <c r="R4" s="1"/>
      <c r="S4" s="1"/>
      <c r="T4" s="1"/>
      <c r="U4" s="1"/>
      <c r="V4" s="1"/>
      <c r="W4" s="1"/>
      <c r="X4" s="1"/>
      <c r="Y4" s="1"/>
      <c r="Z4" s="1"/>
      <c r="AA4" s="1"/>
    </row>
    <row r="5" spans="1:27" ht="30" customHeight="1" x14ac:dyDescent="0.2">
      <c r="A5" s="257"/>
      <c r="B5" s="18">
        <v>2019</v>
      </c>
      <c r="C5" s="18">
        <v>2023</v>
      </c>
      <c r="D5" s="210">
        <v>2024</v>
      </c>
      <c r="E5" s="18">
        <v>2019</v>
      </c>
      <c r="F5" s="18">
        <v>2023</v>
      </c>
      <c r="G5" s="210">
        <v>2024</v>
      </c>
      <c r="H5" s="18">
        <v>2019</v>
      </c>
      <c r="I5" s="18">
        <v>2023</v>
      </c>
      <c r="J5" s="210">
        <v>2024</v>
      </c>
      <c r="K5" s="18">
        <v>2019</v>
      </c>
      <c r="L5" s="18">
        <v>2023</v>
      </c>
      <c r="M5" s="210">
        <v>2024</v>
      </c>
      <c r="N5" s="18">
        <v>2019</v>
      </c>
      <c r="O5" s="18">
        <v>2023</v>
      </c>
      <c r="P5" s="210">
        <v>2024</v>
      </c>
      <c r="Q5" s="1"/>
      <c r="R5" s="1"/>
      <c r="S5" s="1"/>
      <c r="T5" s="1"/>
      <c r="U5" s="1"/>
      <c r="V5" s="1"/>
      <c r="W5" s="1"/>
      <c r="X5" s="1"/>
      <c r="Y5" s="1"/>
      <c r="Z5" s="1"/>
      <c r="AA5" s="1"/>
    </row>
    <row r="6" spans="1:27" ht="18.95" customHeight="1" x14ac:dyDescent="0.2">
      <c r="A6" s="54" t="s">
        <v>68</v>
      </c>
      <c r="B6" s="137">
        <v>13264</v>
      </c>
      <c r="C6" s="42">
        <v>13126</v>
      </c>
      <c r="D6" s="40">
        <v>13653</v>
      </c>
      <c r="E6" s="137">
        <v>108</v>
      </c>
      <c r="F6" s="42">
        <v>113</v>
      </c>
      <c r="G6" s="42">
        <v>124</v>
      </c>
      <c r="H6" s="36">
        <v>665</v>
      </c>
      <c r="I6" s="37">
        <v>723</v>
      </c>
      <c r="J6" s="138">
        <v>834</v>
      </c>
      <c r="K6" s="42">
        <v>15676</v>
      </c>
      <c r="L6" s="42">
        <v>14902</v>
      </c>
      <c r="M6" s="138">
        <v>15518</v>
      </c>
      <c r="N6" s="206">
        <f t="shared" ref="N6:N7" si="0">E6/B6*100</f>
        <v>0.8142340168878166</v>
      </c>
      <c r="O6" s="206">
        <f t="shared" ref="O6:O7" si="1">F6/C6*100</f>
        <v>0.86088678957793696</v>
      </c>
      <c r="P6" s="206">
        <f t="shared" ref="P6:P7" si="2">G6/D6*100</f>
        <v>0.90822529846920097</v>
      </c>
      <c r="Q6" s="1"/>
      <c r="R6" s="1"/>
      <c r="S6" s="1"/>
      <c r="T6" s="1"/>
      <c r="U6" s="1"/>
      <c r="V6" s="1"/>
      <c r="W6" s="1"/>
      <c r="X6" s="1"/>
      <c r="Y6" s="1"/>
      <c r="Z6" s="1"/>
      <c r="AA6" s="1"/>
    </row>
    <row r="7" spans="1:27" ht="18.95" customHeight="1" x14ac:dyDescent="0.2">
      <c r="A7" s="54" t="s">
        <v>69</v>
      </c>
      <c r="B7" s="137">
        <v>3404</v>
      </c>
      <c r="C7" s="42">
        <v>3457</v>
      </c>
      <c r="D7" s="40">
        <v>3501</v>
      </c>
      <c r="E7" s="137">
        <v>118</v>
      </c>
      <c r="F7" s="42">
        <v>120</v>
      </c>
      <c r="G7" s="42">
        <v>90</v>
      </c>
      <c r="H7" s="39">
        <v>383</v>
      </c>
      <c r="I7" s="42">
        <v>405</v>
      </c>
      <c r="J7" s="40">
        <v>350</v>
      </c>
      <c r="K7" s="42">
        <v>4410</v>
      </c>
      <c r="L7" s="42">
        <v>4373</v>
      </c>
      <c r="M7" s="40">
        <v>4449</v>
      </c>
      <c r="N7" s="206">
        <f t="shared" si="0"/>
        <v>3.4665099882491188</v>
      </c>
      <c r="O7" s="206">
        <f t="shared" si="1"/>
        <v>3.4712178189181366</v>
      </c>
      <c r="P7" s="206">
        <f t="shared" si="2"/>
        <v>2.5706940874035991</v>
      </c>
      <c r="Q7" s="1"/>
      <c r="R7" s="1"/>
      <c r="S7" s="1"/>
      <c r="T7" s="1"/>
      <c r="U7" s="1"/>
      <c r="V7" s="1"/>
      <c r="W7" s="1"/>
      <c r="X7" s="1"/>
      <c r="Y7" s="1"/>
      <c r="Z7" s="1"/>
      <c r="AA7" s="1"/>
    </row>
    <row r="8" spans="1:27" ht="18.95" customHeight="1" thickBot="1" x14ac:dyDescent="0.25">
      <c r="A8" s="11" t="s">
        <v>35</v>
      </c>
      <c r="B8" s="8">
        <f>SUM(B6:B7)</f>
        <v>16668</v>
      </c>
      <c r="C8" s="12">
        <f t="shared" ref="C8:G8" si="3">SUM(C6:C7)</f>
        <v>16583</v>
      </c>
      <c r="D8" s="76">
        <f t="shared" si="3"/>
        <v>17154</v>
      </c>
      <c r="E8" s="12">
        <f t="shared" si="3"/>
        <v>226</v>
      </c>
      <c r="F8" s="12">
        <f t="shared" si="3"/>
        <v>233</v>
      </c>
      <c r="G8" s="12">
        <f t="shared" si="3"/>
        <v>214</v>
      </c>
      <c r="H8" s="8">
        <f t="shared" ref="H8" si="4">SUM(H6:H7)</f>
        <v>1048</v>
      </c>
      <c r="I8" s="12">
        <f t="shared" ref="I8" si="5">SUM(I6:I7)</f>
        <v>1128</v>
      </c>
      <c r="J8" s="76">
        <f t="shared" ref="J8" si="6">SUM(J6:J7)</f>
        <v>1184</v>
      </c>
      <c r="K8" s="12">
        <f t="shared" ref="K8" si="7">SUM(K6:K7)</f>
        <v>20086</v>
      </c>
      <c r="L8" s="12">
        <f t="shared" ref="L8" si="8">SUM(L6:L7)</f>
        <v>19275</v>
      </c>
      <c r="M8" s="76">
        <f t="shared" ref="M8" si="9">SUM(M6:M7)</f>
        <v>19967</v>
      </c>
      <c r="N8" s="121">
        <f t="shared" ref="N8:P8" si="10">E8/B8*100</f>
        <v>1.3558915286777058</v>
      </c>
      <c r="O8" s="121">
        <f t="shared" si="10"/>
        <v>1.4050533679068926</v>
      </c>
      <c r="P8" s="121">
        <f t="shared" si="10"/>
        <v>1.2475224437448993</v>
      </c>
      <c r="Q8" s="1"/>
      <c r="R8" s="1"/>
      <c r="S8" s="1"/>
      <c r="T8" s="1"/>
      <c r="U8" s="1"/>
      <c r="V8" s="1"/>
      <c r="W8" s="1"/>
      <c r="X8" s="1"/>
      <c r="Y8" s="1"/>
      <c r="Z8" s="1"/>
      <c r="AA8" s="1"/>
    </row>
    <row r="9" spans="1:27" ht="18.95" customHeight="1" x14ac:dyDescent="0.2">
      <c r="A9" s="1"/>
      <c r="B9" s="1"/>
      <c r="C9" s="1"/>
      <c r="D9" s="1"/>
      <c r="E9" s="1"/>
      <c r="F9" s="1"/>
      <c r="G9" s="1"/>
      <c r="H9" s="1"/>
      <c r="I9" s="1"/>
      <c r="J9" s="1"/>
      <c r="K9" s="1"/>
      <c r="L9" s="1"/>
      <c r="M9" s="1"/>
      <c r="N9" s="1"/>
      <c r="O9" s="1"/>
      <c r="P9" s="1"/>
      <c r="Q9" s="1"/>
      <c r="R9" s="1"/>
      <c r="S9" s="1"/>
      <c r="T9" s="1"/>
      <c r="U9" s="1"/>
      <c r="V9" s="1"/>
      <c r="W9" s="1"/>
      <c r="X9" s="1"/>
      <c r="Y9" s="1"/>
      <c r="Z9" s="1"/>
      <c r="AA9" s="1"/>
    </row>
    <row r="10" spans="1:27" ht="18.95" customHeight="1" x14ac:dyDescent="0.25">
      <c r="A10" s="14" t="s">
        <v>165</v>
      </c>
      <c r="B10" s="2"/>
      <c r="C10" s="2"/>
      <c r="D10" s="2"/>
      <c r="E10" s="1"/>
      <c r="F10" s="1"/>
      <c r="G10" s="1"/>
      <c r="H10" s="1"/>
      <c r="I10" s="1"/>
      <c r="J10" s="1"/>
      <c r="K10" s="1"/>
      <c r="L10" s="1"/>
      <c r="M10" s="1"/>
      <c r="N10" s="1"/>
      <c r="O10" s="1"/>
      <c r="P10" s="1"/>
      <c r="Q10" s="1"/>
      <c r="R10" s="1"/>
      <c r="S10" s="1"/>
      <c r="T10" s="1"/>
      <c r="U10" s="1"/>
      <c r="V10" s="1"/>
      <c r="W10" s="1"/>
      <c r="X10" s="1"/>
      <c r="Y10" s="1"/>
      <c r="Z10" s="1"/>
      <c r="AA10" s="1"/>
    </row>
    <row r="11" spans="1:27" ht="18.95" customHeight="1" thickBot="1" x14ac:dyDescent="0.25">
      <c r="A11" s="2"/>
      <c r="B11" s="2"/>
      <c r="C11" s="2"/>
      <c r="D11" s="2"/>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257" t="str">
        <f>+'1'!A4</f>
        <v>Janeiro-junho</v>
      </c>
      <c r="B12" s="245" t="s">
        <v>6</v>
      </c>
      <c r="C12" s="246"/>
      <c r="D12" s="247"/>
      <c r="E12" s="246" t="s">
        <v>31</v>
      </c>
      <c r="F12" s="246"/>
      <c r="G12" s="246"/>
      <c r="H12" s="245" t="s">
        <v>18</v>
      </c>
      <c r="I12" s="246"/>
      <c r="J12" s="247"/>
      <c r="K12" s="246" t="s">
        <v>20</v>
      </c>
      <c r="L12" s="246"/>
      <c r="M12" s="246"/>
      <c r="N12" s="245" t="s">
        <v>24</v>
      </c>
      <c r="O12" s="246"/>
      <c r="P12" s="246"/>
      <c r="Q12" s="1"/>
      <c r="R12" s="1"/>
      <c r="S12" s="1"/>
      <c r="T12" s="1"/>
      <c r="U12" s="1"/>
      <c r="V12" s="1"/>
      <c r="W12" s="1"/>
      <c r="X12" s="1"/>
      <c r="Y12" s="1"/>
      <c r="Z12" s="1"/>
      <c r="AA12" s="1"/>
    </row>
    <row r="13" spans="1:27" ht="18.95" customHeight="1" x14ac:dyDescent="0.2">
      <c r="A13" s="257"/>
      <c r="B13" s="259" t="s">
        <v>147</v>
      </c>
      <c r="C13" s="258"/>
      <c r="D13" s="258"/>
      <c r="E13" s="258"/>
      <c r="F13" s="258"/>
      <c r="G13" s="258"/>
      <c r="H13" s="258"/>
      <c r="I13" s="258"/>
      <c r="J13" s="258"/>
      <c r="K13" s="258"/>
      <c r="L13" s="258"/>
      <c r="M13" s="258"/>
      <c r="N13" s="258"/>
      <c r="O13" s="258"/>
      <c r="P13" s="258"/>
      <c r="Q13" s="1"/>
      <c r="R13" s="1"/>
      <c r="S13" s="1"/>
      <c r="T13" s="1"/>
      <c r="U13" s="1"/>
      <c r="V13" s="1"/>
      <c r="W13" s="1"/>
      <c r="X13" s="1"/>
      <c r="Y13" s="1"/>
      <c r="Z13" s="1"/>
      <c r="AA13" s="1"/>
    </row>
    <row r="14" spans="1:27" ht="18.95" customHeight="1" x14ac:dyDescent="0.2">
      <c r="A14" s="5"/>
      <c r="B14" s="77" t="s">
        <v>188</v>
      </c>
      <c r="C14" s="78" t="s">
        <v>189</v>
      </c>
      <c r="D14" s="78"/>
      <c r="E14" s="77" t="s">
        <v>188</v>
      </c>
      <c r="F14" s="78" t="s">
        <v>189</v>
      </c>
      <c r="G14" s="78"/>
      <c r="H14" s="77" t="s">
        <v>188</v>
      </c>
      <c r="I14" s="78" t="s">
        <v>189</v>
      </c>
      <c r="J14" s="79"/>
      <c r="K14" s="77" t="s">
        <v>188</v>
      </c>
      <c r="L14" s="78" t="s">
        <v>189</v>
      </c>
      <c r="M14" s="78"/>
      <c r="N14" s="77" t="s">
        <v>188</v>
      </c>
      <c r="O14" s="78" t="s">
        <v>189</v>
      </c>
      <c r="P14" s="79"/>
      <c r="Q14" s="1"/>
      <c r="R14" s="1"/>
      <c r="S14" s="1"/>
      <c r="T14" s="1"/>
      <c r="U14" s="1"/>
      <c r="V14" s="1"/>
      <c r="W14" s="1"/>
      <c r="X14" s="1"/>
      <c r="Y14" s="1"/>
      <c r="Z14" s="1"/>
      <c r="AA14" s="1"/>
    </row>
    <row r="15" spans="1:27" ht="18.95" customHeight="1" x14ac:dyDescent="0.2">
      <c r="A15" s="54" t="s">
        <v>68</v>
      </c>
      <c r="B15" s="81">
        <f>(D6/B6)-1</f>
        <v>2.9327503015681433E-2</v>
      </c>
      <c r="C15" s="82">
        <f>(D6/C6)-1</f>
        <v>4.0149321956422401E-2</v>
      </c>
      <c r="D15" s="83"/>
      <c r="E15" s="84">
        <f>(G6/E6)-1</f>
        <v>0.14814814814814814</v>
      </c>
      <c r="F15" s="84">
        <f>(G6/F6)-1</f>
        <v>9.7345132743362761E-2</v>
      </c>
      <c r="G15" s="85"/>
      <c r="H15" s="81">
        <f>(J6/H6)-1</f>
        <v>0.25413533834586466</v>
      </c>
      <c r="I15" s="82">
        <f>(J6/I6)-1</f>
        <v>0.15352697095435675</v>
      </c>
      <c r="J15" s="83"/>
      <c r="K15" s="81">
        <f>(M6/K6)-1</f>
        <v>-1.0079101811686697E-2</v>
      </c>
      <c r="L15" s="82">
        <f>(M6/L6)-1</f>
        <v>4.1336733324385921E-2</v>
      </c>
      <c r="M15" s="83"/>
      <c r="N15" s="84">
        <f>(P6/N6)-1</f>
        <v>0.11543521841624838</v>
      </c>
      <c r="O15" s="84">
        <f>(P6/O6)-1</f>
        <v>5.4988076788206275E-2</v>
      </c>
      <c r="P15" s="31"/>
      <c r="Q15" s="1"/>
      <c r="R15" s="1"/>
      <c r="S15" s="1"/>
      <c r="T15" s="1"/>
      <c r="U15" s="1"/>
      <c r="V15" s="1"/>
      <c r="W15" s="1"/>
      <c r="X15" s="1"/>
      <c r="Y15" s="1"/>
      <c r="Z15" s="1"/>
      <c r="AA15" s="1"/>
    </row>
    <row r="16" spans="1:27" ht="18.95" customHeight="1" x14ac:dyDescent="0.2">
      <c r="A16" s="54" t="s">
        <v>69</v>
      </c>
      <c r="B16" s="86">
        <f t="shared" ref="B16:B17" si="11">(D7/B7)-1</f>
        <v>2.8495887191539282E-2</v>
      </c>
      <c r="C16" s="84">
        <f t="shared" ref="C16:C17" si="12">(D7/C7)-1</f>
        <v>1.2727798669366575E-2</v>
      </c>
      <c r="D16" s="87"/>
      <c r="E16" s="84">
        <f t="shared" ref="E16:E17" si="13">(G7/E7)-1</f>
        <v>-0.23728813559322037</v>
      </c>
      <c r="F16" s="84">
        <f t="shared" ref="F16:F17" si="14">(G7/F7)-1</f>
        <v>-0.25</v>
      </c>
      <c r="G16" s="85"/>
      <c r="H16" s="86">
        <f t="shared" ref="H16:H17" si="15">(J7/H7)-1</f>
        <v>-8.6161879895561344E-2</v>
      </c>
      <c r="I16" s="84">
        <f t="shared" ref="I16:I17" si="16">(J7/I7)-1</f>
        <v>-0.13580246913580252</v>
      </c>
      <c r="J16" s="87"/>
      <c r="K16" s="86">
        <f t="shared" ref="K16:K17" si="17">(M7/K7)-1</f>
        <v>8.8435374149660184E-3</v>
      </c>
      <c r="L16" s="84">
        <f t="shared" ref="L16:L17" si="18">(M7/L7)-1</f>
        <v>1.7379373427852673E-2</v>
      </c>
      <c r="M16" s="87"/>
      <c r="N16" s="84">
        <f t="shared" ref="N16:N17" si="19">(P7/N7)-1</f>
        <v>-0.25842011241340246</v>
      </c>
      <c r="O16" s="84">
        <f t="shared" ref="O16:O17" si="20">(P7/O7)-1</f>
        <v>-0.2594258783204797</v>
      </c>
      <c r="P16" s="31"/>
      <c r="Q16" s="1"/>
      <c r="R16" s="1"/>
      <c r="S16" s="1"/>
      <c r="T16" s="1"/>
      <c r="U16" s="1"/>
      <c r="V16" s="1"/>
      <c r="W16" s="1"/>
      <c r="X16" s="1"/>
      <c r="Y16" s="1"/>
      <c r="Z16" s="1"/>
      <c r="AA16" s="1"/>
    </row>
    <row r="17" spans="1:27" ht="18.95" customHeight="1" thickBot="1" x14ac:dyDescent="0.25">
      <c r="A17" s="11" t="s">
        <v>35</v>
      </c>
      <c r="B17" s="93">
        <f t="shared" si="11"/>
        <v>2.9157667386608965E-2</v>
      </c>
      <c r="C17" s="91">
        <f t="shared" si="12"/>
        <v>3.4432852921666868E-2</v>
      </c>
      <c r="D17" s="112"/>
      <c r="E17" s="91">
        <f t="shared" si="13"/>
        <v>-5.3097345132743334E-2</v>
      </c>
      <c r="F17" s="91">
        <f t="shared" si="14"/>
        <v>-8.1545064377682386E-2</v>
      </c>
      <c r="G17" s="139"/>
      <c r="H17" s="93">
        <f t="shared" si="15"/>
        <v>0.12977099236641232</v>
      </c>
      <c r="I17" s="91">
        <f t="shared" si="16"/>
        <v>4.9645390070921946E-2</v>
      </c>
      <c r="J17" s="112"/>
      <c r="K17" s="93">
        <f t="shared" si="17"/>
        <v>-5.9245245444587979E-3</v>
      </c>
      <c r="L17" s="91">
        <f t="shared" si="18"/>
        <v>3.5901426718547347E-2</v>
      </c>
      <c r="M17" s="112"/>
      <c r="N17" s="91">
        <f t="shared" si="19"/>
        <v>-7.9924597684071674E-2</v>
      </c>
      <c r="O17" s="91">
        <f t="shared" si="20"/>
        <v>-0.11211739550979982</v>
      </c>
      <c r="P17" s="140"/>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13">
    <mergeCell ref="A12:A13"/>
    <mergeCell ref="N12:P12"/>
    <mergeCell ref="B13:P13"/>
    <mergeCell ref="B12:D12"/>
    <mergeCell ref="E12:G12"/>
    <mergeCell ref="H12:J12"/>
    <mergeCell ref="K12:M12"/>
    <mergeCell ref="N4:P4"/>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69" orientation="portrait" verticalDpi="0" r:id="rId1"/>
  <ignoredErrors>
    <ignoredError sqref="B8:M8"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17EA-C0BD-44F7-949F-6BC5A0E11F4F}">
  <sheetPr>
    <pageSetUpPr fitToPage="1"/>
  </sheetPr>
  <dimension ref="A1:AA48"/>
  <sheetViews>
    <sheetView showGridLines="0" zoomScaleNormal="100" workbookViewId="0">
      <selection activeCell="S2" sqref="S2"/>
    </sheetView>
  </sheetViews>
  <sheetFormatPr defaultColWidth="9.140625" defaultRowHeight="12" x14ac:dyDescent="0.25"/>
  <cols>
    <col min="1" max="1" width="18.7109375" style="117" customWidth="1"/>
    <col min="2" max="16" width="7.85546875" style="117" customWidth="1"/>
    <col min="17" max="17" width="3.140625" style="117" customWidth="1"/>
    <col min="18" max="16384" width="9.140625" style="117"/>
  </cols>
  <sheetData>
    <row r="1" spans="1:27" ht="7.5" customHeight="1" x14ac:dyDescent="0.25"/>
    <row r="2" spans="1:27" ht="18.95" customHeight="1" x14ac:dyDescent="0.25">
      <c r="A2" s="118" t="s">
        <v>163</v>
      </c>
      <c r="B2" s="119"/>
      <c r="C2" s="120"/>
      <c r="D2" s="120"/>
      <c r="E2" s="120"/>
      <c r="F2" s="60"/>
      <c r="G2" s="60"/>
      <c r="H2" s="60"/>
      <c r="I2" s="60"/>
      <c r="J2" s="60"/>
      <c r="K2" s="60"/>
      <c r="L2" s="60"/>
      <c r="M2" s="60"/>
      <c r="N2" s="60"/>
      <c r="O2" s="60"/>
      <c r="P2" s="60"/>
      <c r="Q2" s="60"/>
      <c r="R2" s="60"/>
      <c r="S2" s="60"/>
      <c r="T2" s="60"/>
      <c r="U2" s="60"/>
      <c r="V2" s="60"/>
      <c r="W2" s="60"/>
      <c r="X2" s="60"/>
      <c r="Y2" s="60"/>
      <c r="Z2" s="60"/>
      <c r="AA2" s="60"/>
    </row>
    <row r="3" spans="1:27" ht="18.95" customHeight="1" thickBot="1" x14ac:dyDescent="0.3">
      <c r="A3" s="120"/>
      <c r="B3" s="120"/>
      <c r="C3" s="120"/>
      <c r="D3" s="120"/>
      <c r="E3" s="120"/>
      <c r="F3" s="60"/>
      <c r="G3" s="60"/>
      <c r="H3" s="60"/>
      <c r="I3" s="60"/>
      <c r="J3" s="60"/>
      <c r="K3" s="60"/>
      <c r="L3" s="60"/>
      <c r="M3" s="60"/>
      <c r="N3" s="60"/>
      <c r="O3" s="60"/>
      <c r="P3" s="60"/>
      <c r="Q3" s="60"/>
      <c r="R3" s="60"/>
      <c r="S3" s="60"/>
      <c r="T3" s="60"/>
      <c r="U3" s="60"/>
      <c r="V3" s="60"/>
      <c r="W3" s="60"/>
      <c r="X3" s="60"/>
      <c r="Y3" s="60"/>
      <c r="Z3" s="60"/>
      <c r="AA3" s="60"/>
    </row>
    <row r="4" spans="1:27" ht="18.95" customHeight="1" x14ac:dyDescent="0.25">
      <c r="A4" s="257" t="str">
        <f>+'1'!A4</f>
        <v>Janeiro-junho</v>
      </c>
      <c r="B4" s="245" t="s">
        <v>6</v>
      </c>
      <c r="C4" s="246"/>
      <c r="D4" s="247"/>
      <c r="E4" s="246" t="s">
        <v>31</v>
      </c>
      <c r="F4" s="246"/>
      <c r="G4" s="246"/>
      <c r="H4" s="245" t="s">
        <v>18</v>
      </c>
      <c r="I4" s="246"/>
      <c r="J4" s="247"/>
      <c r="K4" s="246" t="s">
        <v>20</v>
      </c>
      <c r="L4" s="246"/>
      <c r="M4" s="246"/>
      <c r="N4" s="245" t="s">
        <v>24</v>
      </c>
      <c r="O4" s="246"/>
      <c r="P4" s="246"/>
      <c r="Q4" s="60"/>
      <c r="R4" s="60"/>
      <c r="S4" s="60"/>
      <c r="T4" s="60"/>
      <c r="U4" s="60"/>
      <c r="V4" s="60"/>
      <c r="W4" s="60"/>
      <c r="X4" s="60"/>
      <c r="Y4" s="60"/>
      <c r="Z4" s="60"/>
      <c r="AA4" s="60"/>
    </row>
    <row r="5" spans="1:27" ht="30" customHeight="1" x14ac:dyDescent="0.25">
      <c r="A5" s="257"/>
      <c r="B5" s="17">
        <v>2019</v>
      </c>
      <c r="C5" s="18">
        <v>2023</v>
      </c>
      <c r="D5" s="210">
        <v>2024</v>
      </c>
      <c r="E5" s="17">
        <v>2019</v>
      </c>
      <c r="F5" s="18">
        <v>2023</v>
      </c>
      <c r="G5" s="210">
        <v>2024</v>
      </c>
      <c r="H5" s="17">
        <v>2019</v>
      </c>
      <c r="I5" s="18">
        <v>2023</v>
      </c>
      <c r="J5" s="210">
        <v>2024</v>
      </c>
      <c r="K5" s="17">
        <v>2019</v>
      </c>
      <c r="L5" s="18">
        <v>2023</v>
      </c>
      <c r="M5" s="210">
        <v>2024</v>
      </c>
      <c r="N5" s="17">
        <v>2019</v>
      </c>
      <c r="O5" s="18">
        <v>2023</v>
      </c>
      <c r="P5" s="210">
        <v>2024</v>
      </c>
      <c r="Q5" s="60"/>
      <c r="R5" s="60"/>
      <c r="S5" s="60"/>
      <c r="T5" s="60"/>
      <c r="U5" s="60"/>
      <c r="V5" s="60"/>
      <c r="W5" s="60"/>
      <c r="X5" s="60"/>
      <c r="Y5" s="60"/>
      <c r="Z5" s="60"/>
      <c r="AA5" s="60"/>
    </row>
    <row r="6" spans="1:27" ht="17.100000000000001" customHeight="1" x14ac:dyDescent="0.25">
      <c r="A6" s="54" t="s">
        <v>71</v>
      </c>
      <c r="B6" s="36">
        <v>877</v>
      </c>
      <c r="C6" s="37">
        <v>898</v>
      </c>
      <c r="D6" s="105">
        <v>1003</v>
      </c>
      <c r="E6" s="37">
        <v>28</v>
      </c>
      <c r="F6" s="37">
        <v>20</v>
      </c>
      <c r="G6" s="105">
        <v>21</v>
      </c>
      <c r="H6" s="42">
        <v>68</v>
      </c>
      <c r="I6" s="42">
        <v>74</v>
      </c>
      <c r="J6" s="104">
        <v>63</v>
      </c>
      <c r="K6" s="37">
        <v>1248</v>
      </c>
      <c r="L6" s="37">
        <v>1238</v>
      </c>
      <c r="M6" s="105">
        <v>1383</v>
      </c>
      <c r="N6" s="206">
        <f t="shared" ref="N6:N13" si="0">E6/B6*100</f>
        <v>3.1927023945267958</v>
      </c>
      <c r="O6" s="206">
        <f t="shared" ref="O6:O13" si="1">F6/C6*100</f>
        <v>2.2271714922048997</v>
      </c>
      <c r="P6" s="206">
        <f t="shared" ref="P6:P13" si="2">G6/D6*100</f>
        <v>2.0937188434695915</v>
      </c>
      <c r="Q6" s="60"/>
      <c r="R6" s="60"/>
      <c r="S6" s="60"/>
      <c r="T6" s="60"/>
      <c r="U6" s="60"/>
      <c r="V6" s="60"/>
      <c r="W6" s="60"/>
      <c r="X6" s="60"/>
      <c r="Y6" s="60"/>
      <c r="Z6" s="60"/>
      <c r="AA6" s="60"/>
    </row>
    <row r="7" spans="1:27" ht="17.100000000000001" customHeight="1" x14ac:dyDescent="0.25">
      <c r="A7" s="54" t="s">
        <v>144</v>
      </c>
      <c r="B7" s="39">
        <v>10954</v>
      </c>
      <c r="C7" s="42">
        <v>10533</v>
      </c>
      <c r="D7" s="104">
        <v>10800</v>
      </c>
      <c r="E7" s="42">
        <v>70</v>
      </c>
      <c r="F7" s="42">
        <v>78</v>
      </c>
      <c r="G7" s="104">
        <v>75</v>
      </c>
      <c r="H7" s="42">
        <v>502</v>
      </c>
      <c r="I7" s="42">
        <v>510</v>
      </c>
      <c r="J7" s="104">
        <v>565</v>
      </c>
      <c r="K7" s="42">
        <v>12790</v>
      </c>
      <c r="L7" s="42">
        <v>11814</v>
      </c>
      <c r="M7" s="104">
        <v>12131</v>
      </c>
      <c r="N7" s="206">
        <f t="shared" si="0"/>
        <v>0.63903596859594669</v>
      </c>
      <c r="O7" s="206">
        <f t="shared" si="1"/>
        <v>0.74052976360011402</v>
      </c>
      <c r="P7" s="206">
        <f t="shared" si="2"/>
        <v>0.69444444444444442</v>
      </c>
      <c r="Q7" s="60"/>
      <c r="R7" s="60"/>
      <c r="S7" s="60"/>
      <c r="T7" s="60"/>
      <c r="U7" s="60"/>
      <c r="V7" s="60"/>
      <c r="W7" s="60"/>
      <c r="X7" s="60"/>
      <c r="Y7" s="60"/>
      <c r="Z7" s="60"/>
      <c r="AA7" s="60"/>
    </row>
    <row r="8" spans="1:27" ht="17.100000000000001" customHeight="1" x14ac:dyDescent="0.25">
      <c r="A8" s="54" t="s">
        <v>73</v>
      </c>
      <c r="B8" s="39">
        <v>578</v>
      </c>
      <c r="C8" s="42">
        <v>586</v>
      </c>
      <c r="D8" s="104">
        <v>583</v>
      </c>
      <c r="E8" s="42">
        <v>18</v>
      </c>
      <c r="F8" s="42">
        <v>16</v>
      </c>
      <c r="G8" s="104">
        <v>10</v>
      </c>
      <c r="H8" s="42">
        <v>78</v>
      </c>
      <c r="I8" s="42">
        <v>54</v>
      </c>
      <c r="J8" s="104">
        <v>80</v>
      </c>
      <c r="K8" s="42">
        <v>671</v>
      </c>
      <c r="L8" s="42">
        <v>686</v>
      </c>
      <c r="M8" s="104">
        <v>638</v>
      </c>
      <c r="N8" s="206">
        <f t="shared" si="0"/>
        <v>3.1141868512110724</v>
      </c>
      <c r="O8" s="206">
        <f t="shared" si="1"/>
        <v>2.7303754266211606</v>
      </c>
      <c r="P8" s="206">
        <f t="shared" si="2"/>
        <v>1.7152658662092626</v>
      </c>
      <c r="Q8" s="60"/>
      <c r="R8" s="60"/>
      <c r="S8" s="60"/>
      <c r="T8" s="60"/>
      <c r="U8" s="60"/>
      <c r="V8" s="60"/>
      <c r="W8" s="60"/>
      <c r="X8" s="60"/>
      <c r="Y8" s="60"/>
      <c r="Z8" s="60"/>
      <c r="AA8" s="60"/>
    </row>
    <row r="9" spans="1:27" ht="17.100000000000001" customHeight="1" x14ac:dyDescent="0.25">
      <c r="A9" s="54" t="s">
        <v>74</v>
      </c>
      <c r="B9" s="39">
        <v>2855</v>
      </c>
      <c r="C9" s="42">
        <v>3292</v>
      </c>
      <c r="D9" s="104">
        <v>3341</v>
      </c>
      <c r="E9" s="42">
        <v>65</v>
      </c>
      <c r="F9" s="42">
        <v>71</v>
      </c>
      <c r="G9" s="104">
        <v>75</v>
      </c>
      <c r="H9" s="42">
        <v>253</v>
      </c>
      <c r="I9" s="42">
        <v>369</v>
      </c>
      <c r="J9" s="104">
        <v>335</v>
      </c>
      <c r="K9" s="42">
        <v>3684</v>
      </c>
      <c r="L9" s="42">
        <v>4047</v>
      </c>
      <c r="M9" s="104">
        <v>4151</v>
      </c>
      <c r="N9" s="206">
        <f t="shared" si="0"/>
        <v>2.276707530647986</v>
      </c>
      <c r="O9" s="206">
        <f t="shared" si="1"/>
        <v>2.1567436208991495</v>
      </c>
      <c r="P9" s="206">
        <f t="shared" si="2"/>
        <v>2.2448368751870698</v>
      </c>
      <c r="Q9" s="60"/>
      <c r="R9" s="60"/>
      <c r="S9" s="60"/>
      <c r="T9" s="60"/>
      <c r="U9" s="60"/>
      <c r="V9" s="60"/>
      <c r="W9" s="60"/>
      <c r="X9" s="60"/>
      <c r="Y9" s="60"/>
      <c r="Z9" s="60"/>
      <c r="AA9" s="60"/>
    </row>
    <row r="10" spans="1:27" ht="17.100000000000001" customHeight="1" x14ac:dyDescent="0.25">
      <c r="A10" s="54" t="s">
        <v>76</v>
      </c>
      <c r="B10" s="39">
        <v>149</v>
      </c>
      <c r="C10" s="42">
        <v>107</v>
      </c>
      <c r="D10" s="104">
        <v>115</v>
      </c>
      <c r="E10" s="42">
        <v>4</v>
      </c>
      <c r="F10" s="42">
        <v>7</v>
      </c>
      <c r="G10" s="104">
        <v>3</v>
      </c>
      <c r="H10" s="42">
        <v>16</v>
      </c>
      <c r="I10" s="42">
        <v>7</v>
      </c>
      <c r="J10" s="104">
        <v>13</v>
      </c>
      <c r="K10" s="42">
        <v>192</v>
      </c>
      <c r="L10" s="42">
        <v>140</v>
      </c>
      <c r="M10" s="104">
        <v>143</v>
      </c>
      <c r="N10" s="206">
        <f t="shared" si="0"/>
        <v>2.6845637583892619</v>
      </c>
      <c r="O10" s="206">
        <f t="shared" si="1"/>
        <v>6.5420560747663545</v>
      </c>
      <c r="P10" s="206">
        <f t="shared" si="2"/>
        <v>2.6086956521739131</v>
      </c>
      <c r="Q10" s="60"/>
      <c r="R10" s="60"/>
      <c r="S10" s="60"/>
      <c r="T10" s="60"/>
      <c r="U10" s="60"/>
      <c r="V10" s="60"/>
      <c r="W10" s="60"/>
      <c r="X10" s="60"/>
      <c r="Y10" s="60"/>
      <c r="Z10" s="60"/>
      <c r="AA10" s="60"/>
    </row>
    <row r="11" spans="1:27" ht="17.100000000000001" customHeight="1" x14ac:dyDescent="0.25">
      <c r="A11" s="54" t="s">
        <v>79</v>
      </c>
      <c r="B11" s="39">
        <v>436</v>
      </c>
      <c r="C11" s="42">
        <v>388</v>
      </c>
      <c r="D11" s="104">
        <v>409</v>
      </c>
      <c r="E11" s="42">
        <v>11</v>
      </c>
      <c r="F11" s="42">
        <v>14</v>
      </c>
      <c r="G11" s="104">
        <v>11</v>
      </c>
      <c r="H11" s="42">
        <v>37</v>
      </c>
      <c r="I11" s="42">
        <v>31</v>
      </c>
      <c r="J11" s="104">
        <v>33</v>
      </c>
      <c r="K11" s="42">
        <v>560</v>
      </c>
      <c r="L11" s="42">
        <v>489</v>
      </c>
      <c r="M11" s="104">
        <v>521</v>
      </c>
      <c r="N11" s="206">
        <f t="shared" si="0"/>
        <v>2.522935779816514</v>
      </c>
      <c r="O11" s="206">
        <f t="shared" si="1"/>
        <v>3.608247422680412</v>
      </c>
      <c r="P11" s="206">
        <f t="shared" si="2"/>
        <v>2.6894865525672369</v>
      </c>
      <c r="Q11" s="60"/>
      <c r="R11" s="60"/>
      <c r="S11" s="60"/>
      <c r="T11" s="60"/>
      <c r="U11" s="60"/>
      <c r="V11" s="60"/>
      <c r="W11" s="60"/>
      <c r="X11" s="60"/>
      <c r="Y11" s="60"/>
      <c r="Z11" s="60"/>
      <c r="AA11" s="60"/>
    </row>
    <row r="12" spans="1:27" ht="17.100000000000001" customHeight="1" x14ac:dyDescent="0.25">
      <c r="A12" s="54" t="s">
        <v>81</v>
      </c>
      <c r="B12" s="39">
        <v>128</v>
      </c>
      <c r="C12" s="42">
        <v>91</v>
      </c>
      <c r="D12" s="104">
        <v>115</v>
      </c>
      <c r="E12" s="42">
        <v>7</v>
      </c>
      <c r="F12" s="42">
        <v>6</v>
      </c>
      <c r="G12" s="104">
        <v>0</v>
      </c>
      <c r="H12" s="42">
        <v>14</v>
      </c>
      <c r="I12" s="42">
        <v>10</v>
      </c>
      <c r="J12" s="104">
        <v>7</v>
      </c>
      <c r="K12" s="42">
        <v>162</v>
      </c>
      <c r="L12" s="42">
        <v>116</v>
      </c>
      <c r="M12" s="104">
        <v>142</v>
      </c>
      <c r="N12" s="206">
        <f t="shared" si="0"/>
        <v>5.46875</v>
      </c>
      <c r="O12" s="206">
        <f t="shared" si="1"/>
        <v>6.593406593406594</v>
      </c>
      <c r="P12" s="206">
        <f t="shared" si="2"/>
        <v>0</v>
      </c>
      <c r="Q12" s="60"/>
      <c r="R12" s="60"/>
      <c r="S12" s="60"/>
      <c r="T12" s="60"/>
      <c r="U12" s="60"/>
      <c r="V12" s="60"/>
      <c r="W12" s="60"/>
      <c r="X12" s="60"/>
      <c r="Y12" s="60"/>
      <c r="Z12" s="60"/>
      <c r="AA12" s="60"/>
    </row>
    <row r="13" spans="1:27" ht="17.100000000000001" customHeight="1" x14ac:dyDescent="0.25">
      <c r="A13" s="54" t="s">
        <v>70</v>
      </c>
      <c r="B13" s="39">
        <v>691</v>
      </c>
      <c r="C13" s="42">
        <v>688</v>
      </c>
      <c r="D13" s="104">
        <v>788</v>
      </c>
      <c r="E13" s="42">
        <v>23</v>
      </c>
      <c r="F13" s="42">
        <v>21</v>
      </c>
      <c r="G13" s="104">
        <v>19</v>
      </c>
      <c r="H13" s="42">
        <v>80</v>
      </c>
      <c r="I13" s="42">
        <v>73</v>
      </c>
      <c r="J13" s="104">
        <v>88</v>
      </c>
      <c r="K13" s="42">
        <v>779</v>
      </c>
      <c r="L13" s="42">
        <v>745</v>
      </c>
      <c r="M13" s="104">
        <v>858</v>
      </c>
      <c r="N13" s="206">
        <f t="shared" si="0"/>
        <v>3.3285094066570187</v>
      </c>
      <c r="O13" s="206">
        <f t="shared" si="1"/>
        <v>3.0523255813953485</v>
      </c>
      <c r="P13" s="206">
        <f t="shared" si="2"/>
        <v>2.4111675126903553</v>
      </c>
      <c r="Q13" s="60"/>
      <c r="R13" s="60"/>
      <c r="S13" s="60"/>
      <c r="T13" s="60"/>
      <c r="U13" s="60"/>
      <c r="V13" s="60"/>
      <c r="W13" s="60"/>
      <c r="X13" s="60"/>
      <c r="Y13" s="60"/>
      <c r="Z13" s="60"/>
      <c r="AA13" s="60"/>
    </row>
    <row r="14" spans="1:27" ht="17.100000000000001" customHeight="1" thickBot="1" x14ac:dyDescent="0.3">
      <c r="A14" s="11" t="s">
        <v>35</v>
      </c>
      <c r="B14" s="8">
        <f t="shared" ref="B14:M14" si="3">SUM(B6:B13)</f>
        <v>16668</v>
      </c>
      <c r="C14" s="12">
        <f t="shared" si="3"/>
        <v>16583</v>
      </c>
      <c r="D14" s="12">
        <f t="shared" si="3"/>
        <v>17154</v>
      </c>
      <c r="E14" s="8">
        <f t="shared" si="3"/>
        <v>226</v>
      </c>
      <c r="F14" s="12">
        <f t="shared" si="3"/>
        <v>233</v>
      </c>
      <c r="G14" s="76">
        <f t="shared" si="3"/>
        <v>214</v>
      </c>
      <c r="H14" s="12">
        <f t="shared" si="3"/>
        <v>1048</v>
      </c>
      <c r="I14" s="12">
        <f t="shared" si="3"/>
        <v>1128</v>
      </c>
      <c r="J14" s="12">
        <f t="shared" si="3"/>
        <v>1184</v>
      </c>
      <c r="K14" s="8">
        <f t="shared" si="3"/>
        <v>20086</v>
      </c>
      <c r="L14" s="12">
        <f t="shared" si="3"/>
        <v>19275</v>
      </c>
      <c r="M14" s="76">
        <f t="shared" si="3"/>
        <v>19967</v>
      </c>
      <c r="N14" s="121">
        <f t="shared" ref="N14" si="4">E14/B14*100</f>
        <v>1.3558915286777058</v>
      </c>
      <c r="O14" s="121">
        <f t="shared" ref="O14:P14" si="5">F14/C14*100</f>
        <v>1.4050533679068926</v>
      </c>
      <c r="P14" s="121">
        <f t="shared" si="5"/>
        <v>1.2475224437448993</v>
      </c>
      <c r="Q14" s="60"/>
      <c r="R14" s="60"/>
      <c r="S14" s="60"/>
      <c r="T14" s="60"/>
      <c r="U14" s="60"/>
      <c r="V14" s="60"/>
      <c r="W14" s="60"/>
      <c r="X14" s="60"/>
      <c r="Y14" s="60"/>
      <c r="Z14" s="60"/>
      <c r="AA14" s="60"/>
    </row>
    <row r="15" spans="1:27" ht="20.25" customHeight="1" x14ac:dyDescent="0.25">
      <c r="A15" s="260" t="s">
        <v>201</v>
      </c>
      <c r="B15" s="260"/>
      <c r="C15" s="260"/>
      <c r="D15" s="260"/>
      <c r="E15" s="260"/>
      <c r="F15" s="260"/>
      <c r="G15" s="60"/>
      <c r="H15" s="60"/>
      <c r="I15" s="60"/>
      <c r="J15" s="60"/>
      <c r="K15" s="60"/>
      <c r="L15" s="60"/>
      <c r="M15" s="60"/>
      <c r="N15" s="60"/>
      <c r="O15" s="60"/>
      <c r="P15" s="60"/>
      <c r="Q15" s="60"/>
      <c r="R15" s="60"/>
      <c r="S15" s="60"/>
      <c r="T15" s="60"/>
      <c r="U15" s="60"/>
      <c r="V15" s="60"/>
      <c r="W15" s="60"/>
      <c r="X15" s="60"/>
      <c r="Y15" s="60"/>
      <c r="Z15" s="60"/>
      <c r="AA15" s="60"/>
    </row>
    <row r="16" spans="1:27" ht="18.95" customHeight="1" x14ac:dyDescent="0.25">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row>
    <row r="17" spans="1:27" ht="21" customHeight="1" x14ac:dyDescent="0.25">
      <c r="A17" s="118" t="s">
        <v>164</v>
      </c>
      <c r="B17" s="120"/>
      <c r="C17" s="120"/>
      <c r="D17" s="120"/>
      <c r="E17" s="60"/>
      <c r="F17" s="60"/>
      <c r="G17" s="60"/>
      <c r="H17" s="60"/>
      <c r="I17" s="60"/>
      <c r="J17" s="60"/>
      <c r="K17" s="60"/>
      <c r="L17" s="60"/>
      <c r="M17" s="60"/>
      <c r="N17" s="60"/>
      <c r="O17" s="60"/>
      <c r="P17" s="60"/>
      <c r="Q17" s="60"/>
      <c r="R17" s="60"/>
      <c r="S17" s="60"/>
      <c r="T17" s="60"/>
      <c r="U17" s="60"/>
      <c r="V17" s="60"/>
      <c r="W17" s="60"/>
      <c r="X17" s="60"/>
      <c r="Y17" s="60"/>
      <c r="Z17" s="60"/>
      <c r="AA17" s="60"/>
    </row>
    <row r="18" spans="1:27" ht="18.95" customHeight="1" thickBot="1" x14ac:dyDescent="0.3">
      <c r="A18" s="120"/>
      <c r="B18" s="120"/>
      <c r="C18" s="120"/>
      <c r="D18" s="120"/>
      <c r="E18" s="60"/>
      <c r="F18" s="60"/>
      <c r="G18" s="60"/>
      <c r="H18" s="60"/>
      <c r="I18" s="60"/>
      <c r="J18" s="60"/>
      <c r="K18" s="60"/>
      <c r="L18" s="60"/>
      <c r="M18" s="60"/>
      <c r="N18" s="60"/>
      <c r="O18" s="60"/>
      <c r="P18" s="60"/>
      <c r="Q18" s="60"/>
      <c r="R18" s="60"/>
      <c r="S18" s="60"/>
      <c r="T18" s="60"/>
      <c r="U18" s="60"/>
      <c r="V18" s="60"/>
      <c r="W18" s="60"/>
      <c r="X18" s="60"/>
      <c r="Y18" s="60"/>
      <c r="Z18" s="60"/>
      <c r="AA18" s="60"/>
    </row>
    <row r="19" spans="1:27" ht="18.95" customHeight="1" x14ac:dyDescent="0.25">
      <c r="A19" s="257" t="str">
        <f>+'1'!A4</f>
        <v>Janeiro-junho</v>
      </c>
      <c r="B19" s="245" t="s">
        <v>6</v>
      </c>
      <c r="C19" s="246"/>
      <c r="D19" s="247"/>
      <c r="E19" s="246" t="s">
        <v>31</v>
      </c>
      <c r="F19" s="246"/>
      <c r="G19" s="246"/>
      <c r="H19" s="245" t="s">
        <v>18</v>
      </c>
      <c r="I19" s="246"/>
      <c r="J19" s="247"/>
      <c r="K19" s="246" t="s">
        <v>20</v>
      </c>
      <c r="L19" s="246"/>
      <c r="M19" s="246"/>
      <c r="N19" s="245" t="s">
        <v>24</v>
      </c>
      <c r="O19" s="246"/>
      <c r="P19" s="246"/>
      <c r="Q19" s="60"/>
      <c r="R19" s="60"/>
      <c r="S19" s="60"/>
      <c r="T19" s="60"/>
      <c r="U19" s="60"/>
      <c r="V19" s="60"/>
      <c r="W19" s="60"/>
      <c r="X19" s="60"/>
      <c r="Y19" s="60"/>
      <c r="Z19" s="60"/>
      <c r="AA19" s="60"/>
    </row>
    <row r="20" spans="1:27" ht="18.95" customHeight="1" x14ac:dyDescent="0.25">
      <c r="A20" s="257"/>
      <c r="B20" s="259" t="s">
        <v>147</v>
      </c>
      <c r="C20" s="258"/>
      <c r="D20" s="258"/>
      <c r="E20" s="258"/>
      <c r="F20" s="258"/>
      <c r="G20" s="258"/>
      <c r="H20" s="258"/>
      <c r="I20" s="258"/>
      <c r="J20" s="258"/>
      <c r="K20" s="258"/>
      <c r="L20" s="258"/>
      <c r="M20" s="258"/>
      <c r="N20" s="258"/>
      <c r="O20" s="258"/>
      <c r="P20" s="258"/>
      <c r="Q20" s="60"/>
      <c r="R20" s="60"/>
      <c r="S20" s="60"/>
      <c r="T20" s="60"/>
      <c r="U20" s="60"/>
      <c r="V20" s="60"/>
      <c r="W20" s="60"/>
      <c r="X20" s="60"/>
      <c r="Y20" s="60"/>
      <c r="Z20" s="60"/>
      <c r="AA20" s="60"/>
    </row>
    <row r="21" spans="1:27" ht="18.95" customHeight="1" x14ac:dyDescent="0.25">
      <c r="A21" s="5"/>
      <c r="B21" s="77" t="s">
        <v>188</v>
      </c>
      <c r="C21" s="78" t="s">
        <v>189</v>
      </c>
      <c r="D21" s="78"/>
      <c r="E21" s="77" t="s">
        <v>188</v>
      </c>
      <c r="F21" s="78" t="s">
        <v>189</v>
      </c>
      <c r="G21" s="78"/>
      <c r="H21" s="77" t="s">
        <v>188</v>
      </c>
      <c r="I21" s="78" t="s">
        <v>189</v>
      </c>
      <c r="J21" s="79"/>
      <c r="K21" s="77" t="s">
        <v>188</v>
      </c>
      <c r="L21" s="78" t="s">
        <v>189</v>
      </c>
      <c r="M21" s="78"/>
      <c r="N21" s="77" t="s">
        <v>188</v>
      </c>
      <c r="O21" s="78" t="s">
        <v>189</v>
      </c>
      <c r="P21" s="79"/>
      <c r="Q21" s="60"/>
      <c r="R21" s="60"/>
      <c r="S21" s="60"/>
      <c r="T21" s="60"/>
      <c r="U21" s="60"/>
      <c r="V21" s="60"/>
      <c r="W21" s="60"/>
      <c r="X21" s="60"/>
      <c r="Y21" s="60"/>
      <c r="Z21" s="60"/>
      <c r="AA21" s="60"/>
    </row>
    <row r="22" spans="1:27" ht="17.100000000000001" customHeight="1" x14ac:dyDescent="0.25">
      <c r="A22" s="54" t="s">
        <v>71</v>
      </c>
      <c r="B22" s="81">
        <f>(D6/B6)-1</f>
        <v>0.14367160775370591</v>
      </c>
      <c r="C22" s="82">
        <f>(D6/C6)-1</f>
        <v>0.11692650334075716</v>
      </c>
      <c r="D22" s="122"/>
      <c r="E22" s="84">
        <f>(G6/E6)-1</f>
        <v>-0.25</v>
      </c>
      <c r="F22" s="84">
        <f>(G6/F6)-1</f>
        <v>5.0000000000000044E-2</v>
      </c>
      <c r="G22" s="123"/>
      <c r="H22" s="81">
        <f>(J6/H6)-1</f>
        <v>-7.3529411764705843E-2</v>
      </c>
      <c r="I22" s="82">
        <f>(J6/I6)-1</f>
        <v>-0.14864864864864868</v>
      </c>
      <c r="J22" s="122"/>
      <c r="K22" s="84">
        <f>(M6/K6)-1</f>
        <v>0.10817307692307687</v>
      </c>
      <c r="L22" s="84">
        <f>(M6/L6)-1</f>
        <v>0.11712439418416798</v>
      </c>
      <c r="M22" s="124"/>
      <c r="N22" s="125">
        <f>(P6/N6)-1</f>
        <v>-0.34421734795613157</v>
      </c>
      <c r="O22" s="126">
        <f>(P6/O6)-1</f>
        <v>-5.9920239282153398E-2</v>
      </c>
      <c r="P22" s="127"/>
      <c r="Q22" s="60"/>
      <c r="R22" s="60"/>
      <c r="S22" s="60"/>
      <c r="T22" s="60"/>
      <c r="U22" s="60"/>
      <c r="V22" s="60"/>
      <c r="W22" s="60"/>
      <c r="X22" s="60"/>
      <c r="Y22" s="60"/>
      <c r="Z22" s="60"/>
      <c r="AA22" s="60"/>
    </row>
    <row r="23" spans="1:27" ht="17.100000000000001" customHeight="1" x14ac:dyDescent="0.25">
      <c r="A23" s="54" t="s">
        <v>144</v>
      </c>
      <c r="B23" s="86">
        <f t="shared" ref="B23:B30" si="6">(D7/B7)-1</f>
        <v>-1.4058791309110807E-2</v>
      </c>
      <c r="C23" s="84">
        <f t="shared" ref="C23:C30" si="7">(D7/C7)-1</f>
        <v>2.5348903446311688E-2</v>
      </c>
      <c r="D23" s="128"/>
      <c r="E23" s="84">
        <f t="shared" ref="E23:E30" si="8">(G7/E7)-1</f>
        <v>7.1428571428571397E-2</v>
      </c>
      <c r="F23" s="84">
        <f t="shared" ref="F23:F30" si="9">(G7/F7)-1</f>
        <v>-3.8461538461538436E-2</v>
      </c>
      <c r="G23" s="123"/>
      <c r="H23" s="86">
        <f t="shared" ref="H23:H30" si="10">(J7/H7)-1</f>
        <v>0.1254980079681276</v>
      </c>
      <c r="I23" s="84">
        <f t="shared" ref="I23:I30" si="11">(J7/I7)-1</f>
        <v>0.10784313725490202</v>
      </c>
      <c r="J23" s="128"/>
      <c r="K23" s="84">
        <f t="shared" ref="K23:K30" si="12">(M7/K7)-1</f>
        <v>-5.1524628616106294E-2</v>
      </c>
      <c r="L23" s="84">
        <f t="shared" ref="L23:L30" si="13">(M7/L7)-1</f>
        <v>2.6832571525309046E-2</v>
      </c>
      <c r="M23" s="124"/>
      <c r="N23" s="129">
        <f t="shared" ref="N23:N30" si="14">(P7/N7)-1</f>
        <v>8.670634920634912E-2</v>
      </c>
      <c r="O23" s="130">
        <f t="shared" ref="O23:O30" si="15">(P7/O7)-1</f>
        <v>-6.2232905982906095E-2</v>
      </c>
      <c r="P23" s="127"/>
      <c r="Q23" s="60"/>
      <c r="R23" s="60"/>
      <c r="S23" s="60"/>
      <c r="T23" s="60"/>
      <c r="U23" s="60"/>
      <c r="V23" s="60"/>
      <c r="W23" s="60"/>
      <c r="X23" s="60"/>
      <c r="Y23" s="60"/>
      <c r="Z23" s="60"/>
      <c r="AA23" s="60"/>
    </row>
    <row r="24" spans="1:27" ht="17.100000000000001" customHeight="1" x14ac:dyDescent="0.25">
      <c r="A24" s="54" t="s">
        <v>73</v>
      </c>
      <c r="B24" s="86">
        <f t="shared" si="6"/>
        <v>8.65051903114189E-3</v>
      </c>
      <c r="C24" s="84">
        <f t="shared" si="7"/>
        <v>-5.1194539249146409E-3</v>
      </c>
      <c r="D24" s="128"/>
      <c r="E24" s="84">
        <f t="shared" si="8"/>
        <v>-0.44444444444444442</v>
      </c>
      <c r="F24" s="84">
        <f t="shared" si="9"/>
        <v>-0.375</v>
      </c>
      <c r="G24" s="123"/>
      <c r="H24" s="86">
        <f t="shared" si="10"/>
        <v>2.564102564102555E-2</v>
      </c>
      <c r="I24" s="84">
        <f t="shared" si="11"/>
        <v>0.4814814814814814</v>
      </c>
      <c r="J24" s="128"/>
      <c r="K24" s="84">
        <f t="shared" si="12"/>
        <v>-4.9180327868852514E-2</v>
      </c>
      <c r="L24" s="84">
        <f t="shared" si="13"/>
        <v>-6.9970845481049593E-2</v>
      </c>
      <c r="M24" s="124"/>
      <c r="N24" s="129">
        <f t="shared" si="14"/>
        <v>-0.44920907185058123</v>
      </c>
      <c r="O24" s="130">
        <f t="shared" si="15"/>
        <v>-0.37178387650085765</v>
      </c>
      <c r="P24" s="127"/>
      <c r="Q24" s="60"/>
      <c r="R24" s="60"/>
      <c r="S24" s="60"/>
      <c r="T24" s="60"/>
      <c r="U24" s="60"/>
      <c r="V24" s="60"/>
      <c r="W24" s="60"/>
      <c r="X24" s="60"/>
      <c r="Y24" s="60"/>
      <c r="Z24" s="60"/>
      <c r="AA24" s="60"/>
    </row>
    <row r="25" spans="1:27" ht="17.100000000000001" customHeight="1" x14ac:dyDescent="0.25">
      <c r="A25" s="54" t="s">
        <v>74</v>
      </c>
      <c r="B25" s="86">
        <f t="shared" si="6"/>
        <v>0.17022767075306477</v>
      </c>
      <c r="C25" s="84">
        <f t="shared" si="7"/>
        <v>1.4884568651275742E-2</v>
      </c>
      <c r="D25" s="128"/>
      <c r="E25" s="84">
        <f t="shared" si="8"/>
        <v>0.15384615384615374</v>
      </c>
      <c r="F25" s="84">
        <f t="shared" si="9"/>
        <v>5.6338028169014009E-2</v>
      </c>
      <c r="G25" s="123"/>
      <c r="H25" s="86">
        <f t="shared" si="10"/>
        <v>0.3241106719367588</v>
      </c>
      <c r="I25" s="84">
        <f t="shared" si="11"/>
        <v>-9.2140921409214038E-2</v>
      </c>
      <c r="J25" s="128"/>
      <c r="K25" s="84">
        <f t="shared" si="12"/>
        <v>0.12676438653637345</v>
      </c>
      <c r="L25" s="84">
        <f t="shared" si="13"/>
        <v>2.569804793674324E-2</v>
      </c>
      <c r="M25" s="124"/>
      <c r="N25" s="129">
        <f t="shared" si="14"/>
        <v>-1.3998572513987062E-2</v>
      </c>
      <c r="O25" s="130">
        <f t="shared" si="15"/>
        <v>4.0845491988145577E-2</v>
      </c>
      <c r="P25" s="127"/>
      <c r="Q25" s="60"/>
      <c r="R25" s="60"/>
      <c r="S25" s="60"/>
      <c r="T25" s="60"/>
      <c r="U25" s="60"/>
      <c r="V25" s="60"/>
      <c r="W25" s="60"/>
      <c r="X25" s="60"/>
      <c r="Y25" s="60"/>
      <c r="Z25" s="60"/>
      <c r="AA25" s="60"/>
    </row>
    <row r="26" spans="1:27" ht="17.100000000000001" customHeight="1" x14ac:dyDescent="0.25">
      <c r="A26" s="54" t="s">
        <v>76</v>
      </c>
      <c r="B26" s="86">
        <f t="shared" si="6"/>
        <v>-0.22818791946308725</v>
      </c>
      <c r="C26" s="84">
        <f t="shared" si="7"/>
        <v>7.4766355140186924E-2</v>
      </c>
      <c r="D26" s="128"/>
      <c r="E26" s="84">
        <f t="shared" si="8"/>
        <v>-0.25</v>
      </c>
      <c r="F26" s="84">
        <f t="shared" si="9"/>
        <v>-0.5714285714285714</v>
      </c>
      <c r="G26" s="123"/>
      <c r="H26" s="86">
        <f t="shared" si="10"/>
        <v>-0.1875</v>
      </c>
      <c r="I26" s="84">
        <f t="shared" si="11"/>
        <v>0.85714285714285721</v>
      </c>
      <c r="J26" s="128"/>
      <c r="K26" s="84">
        <f t="shared" si="12"/>
        <v>-0.25520833333333337</v>
      </c>
      <c r="L26" s="84">
        <f t="shared" si="13"/>
        <v>2.1428571428571352E-2</v>
      </c>
      <c r="M26" s="124"/>
      <c r="N26" s="129">
        <f t="shared" si="14"/>
        <v>-2.826086956521745E-2</v>
      </c>
      <c r="O26" s="130">
        <f t="shared" si="15"/>
        <v>-0.60124223602484461</v>
      </c>
      <c r="P26" s="127"/>
      <c r="Q26" s="60"/>
      <c r="R26" s="60"/>
      <c r="S26" s="60"/>
      <c r="T26" s="60"/>
      <c r="U26" s="60"/>
      <c r="V26" s="60"/>
      <c r="W26" s="60"/>
      <c r="X26" s="60"/>
      <c r="Y26" s="60"/>
      <c r="Z26" s="60"/>
      <c r="AA26" s="60"/>
    </row>
    <row r="27" spans="1:27" ht="17.100000000000001" customHeight="1" x14ac:dyDescent="0.25">
      <c r="A27" s="54" t="s">
        <v>79</v>
      </c>
      <c r="B27" s="86">
        <f t="shared" si="6"/>
        <v>-6.1926605504587173E-2</v>
      </c>
      <c r="C27" s="84">
        <f t="shared" si="7"/>
        <v>5.4123711340206215E-2</v>
      </c>
      <c r="D27" s="128"/>
      <c r="E27" s="84">
        <f t="shared" si="8"/>
        <v>0</v>
      </c>
      <c r="F27" s="84">
        <f t="shared" si="9"/>
        <v>-0.2142857142857143</v>
      </c>
      <c r="G27" s="123"/>
      <c r="H27" s="86">
        <f t="shared" si="10"/>
        <v>-0.10810810810810811</v>
      </c>
      <c r="I27" s="84">
        <f t="shared" si="11"/>
        <v>6.4516129032258007E-2</v>
      </c>
      <c r="J27" s="128"/>
      <c r="K27" s="84">
        <f t="shared" si="12"/>
        <v>-6.9642857142857117E-2</v>
      </c>
      <c r="L27" s="84">
        <f t="shared" si="13"/>
        <v>6.5439672801635984E-2</v>
      </c>
      <c r="M27" s="124"/>
      <c r="N27" s="129">
        <f t="shared" si="14"/>
        <v>6.6014669926650171E-2</v>
      </c>
      <c r="O27" s="130">
        <f t="shared" si="15"/>
        <v>-0.25462801257422285</v>
      </c>
      <c r="P27" s="127"/>
      <c r="Q27" s="60"/>
      <c r="R27" s="60"/>
      <c r="S27" s="60"/>
      <c r="T27" s="60"/>
      <c r="U27" s="60"/>
      <c r="V27" s="60"/>
      <c r="W27" s="60"/>
      <c r="X27" s="60"/>
      <c r="Y27" s="60"/>
      <c r="Z27" s="60"/>
      <c r="AA27" s="60"/>
    </row>
    <row r="28" spans="1:27" ht="17.100000000000001" customHeight="1" x14ac:dyDescent="0.25">
      <c r="A28" s="54" t="s">
        <v>81</v>
      </c>
      <c r="B28" s="86">
        <f t="shared" si="6"/>
        <v>-0.1015625</v>
      </c>
      <c r="C28" s="84">
        <f t="shared" si="7"/>
        <v>0.26373626373626369</v>
      </c>
      <c r="D28" s="128"/>
      <c r="E28" s="84">
        <f t="shared" si="8"/>
        <v>-1</v>
      </c>
      <c r="F28" s="84">
        <f t="shared" si="9"/>
        <v>-1</v>
      </c>
      <c r="G28" s="123"/>
      <c r="H28" s="86">
        <f t="shared" si="10"/>
        <v>-0.5</v>
      </c>
      <c r="I28" s="84">
        <f t="shared" si="11"/>
        <v>-0.30000000000000004</v>
      </c>
      <c r="J28" s="128"/>
      <c r="K28" s="84">
        <f t="shared" si="12"/>
        <v>-0.12345679012345678</v>
      </c>
      <c r="L28" s="84">
        <f t="shared" si="13"/>
        <v>0.22413793103448265</v>
      </c>
      <c r="M28" s="124"/>
      <c r="N28" s="129">
        <f t="shared" si="14"/>
        <v>-1</v>
      </c>
      <c r="O28" s="130">
        <f t="shared" si="15"/>
        <v>-1</v>
      </c>
      <c r="P28" s="127"/>
      <c r="Q28" s="60"/>
      <c r="R28" s="60"/>
      <c r="S28" s="60"/>
      <c r="T28" s="60"/>
      <c r="U28" s="60"/>
      <c r="V28" s="60"/>
      <c r="W28" s="60"/>
      <c r="X28" s="60"/>
      <c r="Y28" s="60"/>
      <c r="Z28" s="60"/>
      <c r="AA28" s="60"/>
    </row>
    <row r="29" spans="1:27" ht="17.100000000000001" customHeight="1" x14ac:dyDescent="0.25">
      <c r="A29" s="54" t="s">
        <v>70</v>
      </c>
      <c r="B29" s="86">
        <f t="shared" si="6"/>
        <v>0.14037626628075262</v>
      </c>
      <c r="C29" s="84">
        <f t="shared" si="7"/>
        <v>0.14534883720930236</v>
      </c>
      <c r="D29" s="128"/>
      <c r="E29" s="84">
        <f t="shared" si="8"/>
        <v>-0.17391304347826086</v>
      </c>
      <c r="F29" s="84">
        <f t="shared" si="9"/>
        <v>-9.5238095238095233E-2</v>
      </c>
      <c r="G29" s="123"/>
      <c r="H29" s="86">
        <f t="shared" si="10"/>
        <v>0.10000000000000009</v>
      </c>
      <c r="I29" s="84">
        <f t="shared" si="11"/>
        <v>0.20547945205479445</v>
      </c>
      <c r="J29" s="128"/>
      <c r="K29" s="84">
        <f t="shared" si="12"/>
        <v>0.10141206675224645</v>
      </c>
      <c r="L29" s="84">
        <f t="shared" si="13"/>
        <v>0.15167785234899323</v>
      </c>
      <c r="M29" s="124"/>
      <c r="N29" s="129">
        <f t="shared" si="14"/>
        <v>-0.27560141249172365</v>
      </c>
      <c r="O29" s="130">
        <f t="shared" si="15"/>
        <v>-0.21005559584239775</v>
      </c>
      <c r="P29" s="127"/>
      <c r="Q29" s="60"/>
      <c r="R29" s="60"/>
      <c r="S29" s="60"/>
      <c r="T29" s="60"/>
      <c r="U29" s="60"/>
      <c r="V29" s="60"/>
      <c r="W29" s="60"/>
      <c r="X29" s="60"/>
      <c r="Y29" s="60"/>
      <c r="Z29" s="60"/>
      <c r="AA29" s="60"/>
    </row>
    <row r="30" spans="1:27" ht="17.100000000000001" customHeight="1" thickBot="1" x14ac:dyDescent="0.3">
      <c r="A30" s="11" t="s">
        <v>35</v>
      </c>
      <c r="B30" s="93">
        <f t="shared" si="6"/>
        <v>2.9157667386608965E-2</v>
      </c>
      <c r="C30" s="91">
        <f t="shared" si="7"/>
        <v>3.4432852921666868E-2</v>
      </c>
      <c r="D30" s="131"/>
      <c r="E30" s="91">
        <f t="shared" si="8"/>
        <v>-5.3097345132743334E-2</v>
      </c>
      <c r="F30" s="91">
        <f t="shared" si="9"/>
        <v>-8.1545064377682386E-2</v>
      </c>
      <c r="G30" s="132"/>
      <c r="H30" s="93">
        <f t="shared" si="10"/>
        <v>0.12977099236641232</v>
      </c>
      <c r="I30" s="91">
        <f t="shared" si="11"/>
        <v>4.9645390070921946E-2</v>
      </c>
      <c r="J30" s="131"/>
      <c r="K30" s="91">
        <f t="shared" si="12"/>
        <v>-5.9245245444587979E-3</v>
      </c>
      <c r="L30" s="91">
        <f t="shared" si="13"/>
        <v>3.5901426718547347E-2</v>
      </c>
      <c r="M30" s="133"/>
      <c r="N30" s="134">
        <f t="shared" si="14"/>
        <v>-7.9924597684071674E-2</v>
      </c>
      <c r="O30" s="135">
        <f t="shared" si="15"/>
        <v>-0.11211739550979982</v>
      </c>
      <c r="P30" s="136"/>
      <c r="Q30" s="60"/>
      <c r="R30" s="60"/>
      <c r="S30" s="60"/>
      <c r="T30" s="60"/>
      <c r="U30" s="60"/>
      <c r="V30" s="60"/>
      <c r="W30" s="60"/>
      <c r="X30" s="60"/>
      <c r="Y30" s="60"/>
      <c r="Z30" s="60"/>
      <c r="AA30" s="60"/>
    </row>
    <row r="31" spans="1:27" ht="21" customHeight="1" x14ac:dyDescent="0.25">
      <c r="A31" s="260" t="s">
        <v>201</v>
      </c>
      <c r="B31" s="260"/>
      <c r="C31" s="260"/>
      <c r="D31" s="260"/>
      <c r="E31" s="260"/>
      <c r="F31" s="260"/>
      <c r="G31" s="60"/>
      <c r="H31" s="60"/>
      <c r="I31" s="60"/>
      <c r="J31" s="60"/>
      <c r="K31" s="60"/>
      <c r="L31" s="60"/>
      <c r="M31" s="60"/>
      <c r="N31" s="60"/>
      <c r="O31" s="60"/>
      <c r="P31" s="60"/>
      <c r="Q31" s="60"/>
      <c r="R31" s="60"/>
      <c r="S31" s="60"/>
      <c r="T31" s="60"/>
      <c r="U31" s="60"/>
      <c r="V31" s="60"/>
      <c r="W31" s="60"/>
      <c r="X31" s="60"/>
      <c r="Y31" s="60"/>
      <c r="Z31" s="60"/>
      <c r="AA31" s="60"/>
    </row>
    <row r="32" spans="1:27" x14ac:dyDescent="0.25">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row>
    <row r="33" spans="1:27" x14ac:dyDescent="0.25">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row>
    <row r="34" spans="1:27" x14ac:dyDescent="0.25">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row>
    <row r="35" spans="1:27" x14ac:dyDescent="0.25">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row>
    <row r="37" spans="1:27" x14ac:dyDescent="0.25">
      <c r="G37" s="60"/>
    </row>
    <row r="48" spans="1:27" x14ac:dyDescent="0.25">
      <c r="I48" s="60"/>
    </row>
  </sheetData>
  <mergeCells count="15">
    <mergeCell ref="A31:F31"/>
    <mergeCell ref="N19:P19"/>
    <mergeCell ref="B20:P20"/>
    <mergeCell ref="N4:P4"/>
    <mergeCell ref="K4:M4"/>
    <mergeCell ref="A4:A5"/>
    <mergeCell ref="B4:D4"/>
    <mergeCell ref="E4:G4"/>
    <mergeCell ref="H4:J4"/>
    <mergeCell ref="B19:D19"/>
    <mergeCell ref="E19:G19"/>
    <mergeCell ref="H19:J19"/>
    <mergeCell ref="K19:M19"/>
    <mergeCell ref="A19:A20"/>
    <mergeCell ref="A15:F15"/>
  </mergeCells>
  <printOptions horizontalCentered="1"/>
  <pageMargins left="0.23622047244094491" right="0.23622047244094491" top="0.74803149606299213" bottom="0.74803149606299213" header="0.31496062992125984" footer="0.31496062992125984"/>
  <pageSetup paperSize="9" scale="72" orientation="portrait" verticalDpi="0" r:id="rId1"/>
  <ignoredErrors>
    <ignoredError sqref="B14:C14 K14:L14 H14:I14 E14:F14 D14 G14 J14 M14:P14"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158A-04F4-4A77-9F10-98807B663144}">
  <sheetPr>
    <pageSetUpPr fitToPage="1"/>
  </sheetPr>
  <dimension ref="A1:AA48"/>
  <sheetViews>
    <sheetView showGridLines="0" zoomScaleNormal="100" workbookViewId="0">
      <selection activeCell="G2" sqref="G2"/>
    </sheetView>
  </sheetViews>
  <sheetFormatPr defaultColWidth="9.140625" defaultRowHeight="12" x14ac:dyDescent="0.2"/>
  <cols>
    <col min="1" max="1" width="18.7109375" style="3" customWidth="1"/>
    <col min="2" max="13" width="7.85546875" style="3" customWidth="1"/>
    <col min="14" max="14" width="3.42578125" style="3" customWidth="1"/>
    <col min="15" max="16384" width="9.140625" style="3"/>
  </cols>
  <sheetData>
    <row r="1" spans="1:27" ht="5.25" customHeight="1" x14ac:dyDescent="0.2"/>
    <row r="2" spans="1:27" ht="18.95" customHeight="1" x14ac:dyDescent="0.25">
      <c r="A2" s="14" t="s">
        <v>166</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5" t="s">
        <v>6</v>
      </c>
      <c r="C4" s="246"/>
      <c r="D4" s="247"/>
      <c r="E4" s="246" t="s">
        <v>31</v>
      </c>
      <c r="F4" s="246"/>
      <c r="G4" s="246"/>
      <c r="H4" s="248" t="s">
        <v>18</v>
      </c>
      <c r="I4" s="246"/>
      <c r="J4" s="249"/>
      <c r="K4" s="246"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7.100000000000001" customHeight="1" x14ac:dyDescent="0.2">
      <c r="A6" s="54" t="s">
        <v>83</v>
      </c>
      <c r="B6" s="36">
        <v>1313</v>
      </c>
      <c r="C6" s="37">
        <v>1348</v>
      </c>
      <c r="D6" s="38">
        <f>(C6/B6)-1</f>
        <v>2.6656511805026595E-2</v>
      </c>
      <c r="E6" s="42">
        <v>17</v>
      </c>
      <c r="F6" s="42">
        <v>12</v>
      </c>
      <c r="G6" s="41">
        <f t="shared" ref="G6:G23" si="0">(F6/E6)-1</f>
        <v>-0.29411764705882348</v>
      </c>
      <c r="H6" s="36">
        <v>93</v>
      </c>
      <c r="I6" s="37">
        <v>103</v>
      </c>
      <c r="J6" s="38">
        <f>(I6/H6)-1</f>
        <v>0.10752688172043001</v>
      </c>
      <c r="K6" s="42">
        <v>1521</v>
      </c>
      <c r="L6" s="42">
        <v>1545</v>
      </c>
      <c r="M6" s="41">
        <f>(L6/K6)-1</f>
        <v>1.5779092702169706E-2</v>
      </c>
      <c r="N6" s="1"/>
      <c r="O6" s="1"/>
      <c r="P6" s="1"/>
      <c r="Q6" s="1"/>
      <c r="R6" s="1"/>
      <c r="S6" s="1"/>
      <c r="T6" s="1"/>
      <c r="U6" s="1"/>
      <c r="V6" s="1"/>
      <c r="W6" s="1"/>
      <c r="X6" s="1"/>
      <c r="Y6" s="1"/>
      <c r="Z6" s="1"/>
      <c r="AA6" s="1"/>
    </row>
    <row r="7" spans="1:27" ht="17.100000000000001" customHeight="1" x14ac:dyDescent="0.2">
      <c r="A7" s="54" t="s">
        <v>84</v>
      </c>
      <c r="B7" s="39">
        <v>242</v>
      </c>
      <c r="C7" s="42">
        <v>267</v>
      </c>
      <c r="D7" s="43">
        <f t="shared" ref="D7:D23" si="1">(C7/B7)-1</f>
        <v>0.10330578512396693</v>
      </c>
      <c r="E7" s="42">
        <v>17</v>
      </c>
      <c r="F7" s="42">
        <v>9</v>
      </c>
      <c r="G7" s="41">
        <f t="shared" si="0"/>
        <v>-0.47058823529411764</v>
      </c>
      <c r="H7" s="39">
        <v>46</v>
      </c>
      <c r="I7" s="42">
        <v>50</v>
      </c>
      <c r="J7" s="43">
        <f t="shared" ref="J7:J23" si="2">(I7/H7)-1</f>
        <v>8.6956521739130377E-2</v>
      </c>
      <c r="K7" s="42">
        <v>269</v>
      </c>
      <c r="L7" s="42">
        <v>286</v>
      </c>
      <c r="M7" s="41">
        <f t="shared" ref="M7:M23" si="3">(L7/K7)-1</f>
        <v>6.3197026022304925E-2</v>
      </c>
      <c r="N7" s="1"/>
      <c r="O7" s="1"/>
      <c r="P7" s="1"/>
      <c r="Q7" s="1"/>
      <c r="R7" s="1"/>
      <c r="S7" s="1"/>
      <c r="T7" s="1"/>
      <c r="U7" s="1"/>
      <c r="V7" s="1"/>
      <c r="W7" s="1"/>
      <c r="X7" s="1"/>
      <c r="Y7" s="1"/>
      <c r="Z7" s="1"/>
      <c r="AA7" s="1"/>
    </row>
    <row r="8" spans="1:27" ht="17.100000000000001" customHeight="1" x14ac:dyDescent="0.2">
      <c r="A8" s="54" t="s">
        <v>85</v>
      </c>
      <c r="B8" s="39">
        <v>1548</v>
      </c>
      <c r="C8" s="42">
        <v>1580</v>
      </c>
      <c r="D8" s="43">
        <f t="shared" si="1"/>
        <v>2.067183462532296E-2</v>
      </c>
      <c r="E8" s="42">
        <v>17</v>
      </c>
      <c r="F8" s="42">
        <v>21</v>
      </c>
      <c r="G8" s="41">
        <f t="shared" si="0"/>
        <v>0.23529411764705888</v>
      </c>
      <c r="H8" s="39">
        <v>91</v>
      </c>
      <c r="I8" s="42">
        <v>95</v>
      </c>
      <c r="J8" s="43">
        <f t="shared" si="2"/>
        <v>4.3956043956044022E-2</v>
      </c>
      <c r="K8" s="42">
        <v>1847</v>
      </c>
      <c r="L8" s="42">
        <v>1880</v>
      </c>
      <c r="M8" s="41">
        <f t="shared" si="3"/>
        <v>1.7866811044937814E-2</v>
      </c>
      <c r="N8" s="1"/>
      <c r="O8" s="1"/>
      <c r="P8" s="1"/>
      <c r="Q8" s="1"/>
      <c r="R8" s="1"/>
      <c r="S8" s="1"/>
      <c r="T8" s="1"/>
      <c r="U8" s="1"/>
      <c r="V8" s="1"/>
      <c r="W8" s="1"/>
      <c r="X8" s="1"/>
      <c r="Y8" s="1"/>
      <c r="Z8" s="1"/>
      <c r="AA8" s="1"/>
    </row>
    <row r="9" spans="1:27" ht="17.100000000000001" customHeight="1" x14ac:dyDescent="0.2">
      <c r="A9" s="54" t="s">
        <v>86</v>
      </c>
      <c r="B9" s="39">
        <v>185</v>
      </c>
      <c r="C9" s="42">
        <v>163</v>
      </c>
      <c r="D9" s="43">
        <f t="shared" si="1"/>
        <v>-0.11891891891891893</v>
      </c>
      <c r="E9" s="42">
        <v>2</v>
      </c>
      <c r="F9" s="42">
        <v>4</v>
      </c>
      <c r="G9" s="41">
        <f t="shared" si="0"/>
        <v>1</v>
      </c>
      <c r="H9" s="39">
        <v>24</v>
      </c>
      <c r="I9" s="42">
        <v>25</v>
      </c>
      <c r="J9" s="43">
        <f t="shared" si="2"/>
        <v>4.1666666666666741E-2</v>
      </c>
      <c r="K9" s="42">
        <v>222</v>
      </c>
      <c r="L9" s="42">
        <v>187</v>
      </c>
      <c r="M9" s="41">
        <f t="shared" si="3"/>
        <v>-0.15765765765765771</v>
      </c>
      <c r="N9" s="1"/>
      <c r="O9" s="1"/>
      <c r="P9" s="1"/>
      <c r="Q9" s="1"/>
      <c r="R9" s="1"/>
      <c r="S9" s="1"/>
      <c r="T9" s="1"/>
      <c r="U9" s="1"/>
      <c r="V9" s="1"/>
      <c r="W9" s="1"/>
      <c r="X9" s="1"/>
      <c r="Y9" s="1"/>
      <c r="Z9" s="1"/>
      <c r="AA9" s="1"/>
    </row>
    <row r="10" spans="1:27" ht="17.100000000000001" customHeight="1" x14ac:dyDescent="0.2">
      <c r="A10" s="54" t="s">
        <v>87</v>
      </c>
      <c r="B10" s="39">
        <v>273</v>
      </c>
      <c r="C10" s="42">
        <v>265</v>
      </c>
      <c r="D10" s="43">
        <f t="shared" si="1"/>
        <v>-2.9304029304029311E-2</v>
      </c>
      <c r="E10" s="42">
        <v>10</v>
      </c>
      <c r="F10" s="42">
        <v>8</v>
      </c>
      <c r="G10" s="41">
        <f t="shared" si="0"/>
        <v>-0.19999999999999996</v>
      </c>
      <c r="H10" s="39">
        <v>27</v>
      </c>
      <c r="I10" s="42">
        <v>28</v>
      </c>
      <c r="J10" s="43">
        <f t="shared" si="2"/>
        <v>3.7037037037036979E-2</v>
      </c>
      <c r="K10" s="42">
        <v>329</v>
      </c>
      <c r="L10" s="42">
        <v>299</v>
      </c>
      <c r="M10" s="41">
        <f t="shared" si="3"/>
        <v>-9.1185410334346462E-2</v>
      </c>
      <c r="N10" s="1"/>
      <c r="O10" s="1"/>
      <c r="P10" s="1"/>
      <c r="Q10" s="1"/>
      <c r="R10" s="1"/>
      <c r="S10" s="1"/>
      <c r="T10" s="1"/>
      <c r="U10" s="1"/>
      <c r="V10" s="1"/>
      <c r="W10" s="1"/>
      <c r="X10" s="1"/>
      <c r="Y10" s="1"/>
      <c r="Z10" s="1"/>
      <c r="AA10" s="1"/>
    </row>
    <row r="11" spans="1:27" ht="17.100000000000001" customHeight="1" x14ac:dyDescent="0.2">
      <c r="A11" s="54" t="s">
        <v>88</v>
      </c>
      <c r="B11" s="39">
        <v>762</v>
      </c>
      <c r="C11" s="42">
        <v>781</v>
      </c>
      <c r="D11" s="43">
        <f t="shared" si="1"/>
        <v>2.4934383202099841E-2</v>
      </c>
      <c r="E11" s="42">
        <v>8</v>
      </c>
      <c r="F11" s="42">
        <v>12</v>
      </c>
      <c r="G11" s="41">
        <f t="shared" si="0"/>
        <v>0.5</v>
      </c>
      <c r="H11" s="39">
        <v>37</v>
      </c>
      <c r="I11" s="42">
        <v>52</v>
      </c>
      <c r="J11" s="43">
        <f t="shared" si="2"/>
        <v>0.40540540540540548</v>
      </c>
      <c r="K11" s="42">
        <v>881</v>
      </c>
      <c r="L11" s="42">
        <v>914</v>
      </c>
      <c r="M11" s="41">
        <f t="shared" si="3"/>
        <v>3.7457434733257688E-2</v>
      </c>
      <c r="N11" s="1"/>
      <c r="O11" s="1"/>
      <c r="P11" s="1"/>
      <c r="Q11" s="1"/>
      <c r="R11" s="1"/>
      <c r="S11" s="1"/>
      <c r="T11" s="1"/>
      <c r="U11" s="1"/>
      <c r="V11" s="1"/>
      <c r="W11" s="1"/>
      <c r="X11" s="1"/>
      <c r="Y11" s="1"/>
      <c r="Z11" s="1"/>
      <c r="AA11" s="1"/>
    </row>
    <row r="12" spans="1:27" ht="17.100000000000001" customHeight="1" x14ac:dyDescent="0.2">
      <c r="A12" s="54" t="s">
        <v>89</v>
      </c>
      <c r="B12" s="39">
        <v>207</v>
      </c>
      <c r="C12" s="42">
        <v>255</v>
      </c>
      <c r="D12" s="43">
        <f t="shared" si="1"/>
        <v>0.23188405797101441</v>
      </c>
      <c r="E12" s="42">
        <v>3</v>
      </c>
      <c r="F12" s="42">
        <v>8</v>
      </c>
      <c r="G12" s="41">
        <f t="shared" si="0"/>
        <v>1.6666666666666665</v>
      </c>
      <c r="H12" s="39">
        <v>44</v>
      </c>
      <c r="I12" s="42">
        <v>34</v>
      </c>
      <c r="J12" s="43">
        <f t="shared" si="2"/>
        <v>-0.22727272727272729</v>
      </c>
      <c r="K12" s="42">
        <v>245</v>
      </c>
      <c r="L12" s="42">
        <v>288</v>
      </c>
      <c r="M12" s="41">
        <f t="shared" si="3"/>
        <v>0.17551020408163276</v>
      </c>
      <c r="N12" s="1"/>
      <c r="O12" s="1"/>
      <c r="P12" s="1"/>
      <c r="Q12" s="1"/>
      <c r="R12" s="1"/>
      <c r="S12" s="1"/>
      <c r="T12" s="1"/>
      <c r="U12" s="1"/>
      <c r="V12" s="1"/>
      <c r="W12" s="1"/>
      <c r="X12" s="1"/>
      <c r="Y12" s="1"/>
      <c r="Z12" s="1"/>
      <c r="AA12" s="1"/>
    </row>
    <row r="13" spans="1:27" ht="17.100000000000001" customHeight="1" x14ac:dyDescent="0.2">
      <c r="A13" s="54" t="s">
        <v>90</v>
      </c>
      <c r="B13" s="39">
        <v>1003</v>
      </c>
      <c r="C13" s="42">
        <v>1102</v>
      </c>
      <c r="D13" s="43">
        <f t="shared" si="1"/>
        <v>9.8703888334995105E-2</v>
      </c>
      <c r="E13" s="42">
        <v>16</v>
      </c>
      <c r="F13" s="42">
        <v>11</v>
      </c>
      <c r="G13" s="41">
        <f t="shared" si="0"/>
        <v>-0.3125</v>
      </c>
      <c r="H13" s="39">
        <v>108</v>
      </c>
      <c r="I13" s="42">
        <v>105</v>
      </c>
      <c r="J13" s="43">
        <f t="shared" si="2"/>
        <v>-2.777777777777779E-2</v>
      </c>
      <c r="K13" s="42">
        <v>1101</v>
      </c>
      <c r="L13" s="42">
        <v>1201</v>
      </c>
      <c r="M13" s="41">
        <f t="shared" si="3"/>
        <v>9.0826521344232525E-2</v>
      </c>
      <c r="N13" s="1"/>
      <c r="O13" s="1"/>
      <c r="P13" s="1"/>
      <c r="Q13" s="1"/>
      <c r="R13" s="1"/>
      <c r="S13" s="1"/>
      <c r="T13" s="1"/>
      <c r="U13" s="1"/>
      <c r="V13" s="1"/>
      <c r="W13" s="1"/>
      <c r="X13" s="1"/>
      <c r="Y13" s="1"/>
      <c r="Z13" s="1"/>
      <c r="AA13" s="1"/>
    </row>
    <row r="14" spans="1:27" ht="17.100000000000001" customHeight="1" x14ac:dyDescent="0.2">
      <c r="A14" s="54" t="s">
        <v>91</v>
      </c>
      <c r="B14" s="39">
        <v>194</v>
      </c>
      <c r="C14" s="42">
        <v>228</v>
      </c>
      <c r="D14" s="43">
        <f t="shared" si="1"/>
        <v>0.17525773195876293</v>
      </c>
      <c r="E14" s="42">
        <v>2</v>
      </c>
      <c r="F14" s="42">
        <v>3</v>
      </c>
      <c r="G14" s="41">
        <f t="shared" si="0"/>
        <v>0.5</v>
      </c>
      <c r="H14" s="39">
        <v>14</v>
      </c>
      <c r="I14" s="42">
        <v>23</v>
      </c>
      <c r="J14" s="43">
        <f t="shared" si="2"/>
        <v>0.64285714285714279</v>
      </c>
      <c r="K14" s="42">
        <v>234</v>
      </c>
      <c r="L14" s="42">
        <v>269</v>
      </c>
      <c r="M14" s="41">
        <f t="shared" si="3"/>
        <v>0.14957264957264949</v>
      </c>
      <c r="N14" s="1"/>
      <c r="O14" s="1"/>
      <c r="P14" s="1"/>
      <c r="Q14" s="1"/>
      <c r="R14" s="1"/>
      <c r="S14" s="1"/>
      <c r="T14" s="1"/>
      <c r="U14" s="1"/>
      <c r="V14" s="1"/>
      <c r="W14" s="1"/>
      <c r="X14" s="1"/>
      <c r="Y14" s="1"/>
      <c r="Z14" s="1"/>
      <c r="AA14" s="1"/>
    </row>
    <row r="15" spans="1:27" ht="17.100000000000001" customHeight="1" x14ac:dyDescent="0.2">
      <c r="A15" s="54" t="s">
        <v>92</v>
      </c>
      <c r="B15" s="39">
        <v>803</v>
      </c>
      <c r="C15" s="42">
        <v>855</v>
      </c>
      <c r="D15" s="43">
        <f t="shared" si="1"/>
        <v>6.4757160647571643E-2</v>
      </c>
      <c r="E15" s="42">
        <v>17</v>
      </c>
      <c r="F15" s="42">
        <v>19</v>
      </c>
      <c r="G15" s="41">
        <f t="shared" si="0"/>
        <v>0.11764705882352944</v>
      </c>
      <c r="H15" s="39">
        <v>71</v>
      </c>
      <c r="I15" s="42">
        <v>83</v>
      </c>
      <c r="J15" s="43">
        <f t="shared" si="2"/>
        <v>0.16901408450704225</v>
      </c>
      <c r="K15" s="42">
        <v>914</v>
      </c>
      <c r="L15" s="42">
        <v>966</v>
      </c>
      <c r="M15" s="41">
        <f t="shared" si="3"/>
        <v>5.6892778993435478E-2</v>
      </c>
      <c r="N15" s="1"/>
      <c r="O15" s="1"/>
      <c r="P15" s="1"/>
      <c r="Q15" s="1"/>
      <c r="R15" s="1"/>
      <c r="S15" s="1"/>
      <c r="T15" s="1"/>
      <c r="U15" s="1"/>
      <c r="V15" s="1"/>
      <c r="W15" s="1"/>
      <c r="X15" s="1"/>
      <c r="Y15" s="1"/>
      <c r="Z15" s="1"/>
      <c r="AA15" s="1"/>
    </row>
    <row r="16" spans="1:27" ht="17.100000000000001" customHeight="1" x14ac:dyDescent="0.2">
      <c r="A16" s="54" t="s">
        <v>93</v>
      </c>
      <c r="B16" s="39">
        <v>3582</v>
      </c>
      <c r="C16" s="42">
        <v>3690</v>
      </c>
      <c r="D16" s="43">
        <f t="shared" si="1"/>
        <v>3.015075376884413E-2</v>
      </c>
      <c r="E16" s="42">
        <v>21</v>
      </c>
      <c r="F16" s="42">
        <v>32</v>
      </c>
      <c r="G16" s="41">
        <f t="shared" si="0"/>
        <v>0.52380952380952372</v>
      </c>
      <c r="H16" s="39">
        <v>152</v>
      </c>
      <c r="I16" s="42">
        <v>148</v>
      </c>
      <c r="J16" s="43">
        <f t="shared" si="2"/>
        <v>-2.6315789473684181E-2</v>
      </c>
      <c r="K16" s="42">
        <v>4164</v>
      </c>
      <c r="L16" s="42">
        <v>4269</v>
      </c>
      <c r="M16" s="41">
        <f t="shared" si="3"/>
        <v>2.5216138328530313E-2</v>
      </c>
      <c r="N16" s="1"/>
      <c r="O16" s="1"/>
      <c r="P16" s="1"/>
      <c r="Q16" s="1"/>
      <c r="R16" s="1"/>
      <c r="S16" s="1"/>
      <c r="T16" s="1"/>
      <c r="U16" s="1"/>
      <c r="V16" s="1"/>
      <c r="W16" s="1"/>
      <c r="X16" s="1"/>
      <c r="Y16" s="1"/>
      <c r="Z16" s="1"/>
      <c r="AA16" s="1"/>
    </row>
    <row r="17" spans="1:27" ht="17.100000000000001" customHeight="1" x14ac:dyDescent="0.2">
      <c r="A17" s="54" t="s">
        <v>94</v>
      </c>
      <c r="B17" s="39">
        <v>153</v>
      </c>
      <c r="C17" s="42">
        <v>164</v>
      </c>
      <c r="D17" s="43">
        <f t="shared" si="1"/>
        <v>7.1895424836601274E-2</v>
      </c>
      <c r="E17" s="42">
        <v>6</v>
      </c>
      <c r="F17" s="42">
        <v>6</v>
      </c>
      <c r="G17" s="41">
        <f t="shared" si="0"/>
        <v>0</v>
      </c>
      <c r="H17" s="39">
        <v>20</v>
      </c>
      <c r="I17" s="42">
        <v>26</v>
      </c>
      <c r="J17" s="43">
        <f t="shared" si="2"/>
        <v>0.30000000000000004</v>
      </c>
      <c r="K17" s="42">
        <v>166</v>
      </c>
      <c r="L17" s="42">
        <v>173</v>
      </c>
      <c r="M17" s="41">
        <f t="shared" si="3"/>
        <v>4.2168674698795261E-2</v>
      </c>
      <c r="N17" s="1"/>
      <c r="O17" s="1"/>
      <c r="P17" s="1"/>
      <c r="Q17" s="1"/>
      <c r="R17" s="1"/>
      <c r="S17" s="1"/>
      <c r="T17" s="1"/>
      <c r="U17" s="1"/>
      <c r="V17" s="1"/>
      <c r="W17" s="1"/>
      <c r="X17" s="1"/>
      <c r="Y17" s="1"/>
      <c r="Z17" s="1"/>
      <c r="AA17" s="1"/>
    </row>
    <row r="18" spans="1:27" ht="17.100000000000001" customHeight="1" x14ac:dyDescent="0.2">
      <c r="A18" s="54" t="s">
        <v>95</v>
      </c>
      <c r="B18" s="39">
        <v>2976</v>
      </c>
      <c r="C18" s="42">
        <v>3007</v>
      </c>
      <c r="D18" s="43">
        <f t="shared" si="1"/>
        <v>1.0416666666666741E-2</v>
      </c>
      <c r="E18" s="42">
        <v>34</v>
      </c>
      <c r="F18" s="42">
        <v>33</v>
      </c>
      <c r="G18" s="41">
        <f t="shared" si="0"/>
        <v>-2.9411764705882359E-2</v>
      </c>
      <c r="H18" s="39">
        <v>105</v>
      </c>
      <c r="I18" s="42">
        <v>107</v>
      </c>
      <c r="J18" s="43">
        <f t="shared" si="2"/>
        <v>1.904761904761898E-2</v>
      </c>
      <c r="K18" s="42">
        <v>3526</v>
      </c>
      <c r="L18" s="42">
        <v>3556</v>
      </c>
      <c r="M18" s="41">
        <f t="shared" si="3"/>
        <v>8.5082246171299669E-3</v>
      </c>
      <c r="N18" s="1"/>
      <c r="O18" s="1"/>
      <c r="P18" s="1"/>
      <c r="Q18" s="1"/>
      <c r="R18" s="1"/>
      <c r="S18" s="1"/>
      <c r="T18" s="1"/>
      <c r="U18" s="1"/>
      <c r="V18" s="1"/>
      <c r="W18" s="1"/>
      <c r="X18" s="1"/>
      <c r="Y18" s="1"/>
      <c r="Z18" s="1"/>
      <c r="AA18" s="1"/>
    </row>
    <row r="19" spans="1:27" ht="17.100000000000001" customHeight="1" x14ac:dyDescent="0.2">
      <c r="A19" s="54" t="s">
        <v>96</v>
      </c>
      <c r="B19" s="39">
        <v>735</v>
      </c>
      <c r="C19" s="42">
        <v>797</v>
      </c>
      <c r="D19" s="43">
        <f t="shared" si="1"/>
        <v>8.4353741496598689E-2</v>
      </c>
      <c r="E19" s="42">
        <v>16</v>
      </c>
      <c r="F19" s="42">
        <v>11</v>
      </c>
      <c r="G19" s="41">
        <f t="shared" si="0"/>
        <v>-0.3125</v>
      </c>
      <c r="H19" s="39">
        <v>84</v>
      </c>
      <c r="I19" s="42">
        <v>105</v>
      </c>
      <c r="J19" s="43">
        <f t="shared" si="2"/>
        <v>0.25</v>
      </c>
      <c r="K19" s="42">
        <v>845</v>
      </c>
      <c r="L19" s="42">
        <v>943</v>
      </c>
      <c r="M19" s="41">
        <f t="shared" si="3"/>
        <v>0.11597633136094676</v>
      </c>
      <c r="N19" s="1"/>
      <c r="O19" s="1"/>
      <c r="P19" s="1"/>
      <c r="Q19" s="1"/>
      <c r="R19" s="1"/>
      <c r="S19" s="1"/>
      <c r="T19" s="1"/>
      <c r="U19" s="1"/>
      <c r="V19" s="1"/>
      <c r="W19" s="1"/>
      <c r="X19" s="1"/>
      <c r="Y19" s="1"/>
      <c r="Z19" s="1"/>
      <c r="AA19" s="1"/>
    </row>
    <row r="20" spans="1:27" ht="17.100000000000001" customHeight="1" x14ac:dyDescent="0.2">
      <c r="A20" s="54" t="s">
        <v>97</v>
      </c>
      <c r="B20" s="39">
        <v>1301</v>
      </c>
      <c r="C20" s="42">
        <v>1285</v>
      </c>
      <c r="D20" s="43">
        <f t="shared" si="1"/>
        <v>-1.2298232129131392E-2</v>
      </c>
      <c r="E20" s="42">
        <v>23</v>
      </c>
      <c r="F20" s="42">
        <v>10</v>
      </c>
      <c r="G20" s="41">
        <f t="shared" si="0"/>
        <v>-0.56521739130434789</v>
      </c>
      <c r="H20" s="39">
        <v>85</v>
      </c>
      <c r="I20" s="42">
        <v>94</v>
      </c>
      <c r="J20" s="43">
        <f t="shared" si="2"/>
        <v>0.10588235294117654</v>
      </c>
      <c r="K20" s="42">
        <v>1525</v>
      </c>
      <c r="L20" s="42">
        <v>1566</v>
      </c>
      <c r="M20" s="41">
        <f t="shared" si="3"/>
        <v>2.6885245901639321E-2</v>
      </c>
      <c r="N20" s="1"/>
      <c r="O20" s="1"/>
      <c r="P20" s="1"/>
      <c r="Q20" s="1"/>
      <c r="R20" s="1"/>
      <c r="S20" s="1"/>
      <c r="T20" s="1"/>
      <c r="U20" s="1"/>
      <c r="V20" s="1"/>
      <c r="W20" s="1"/>
      <c r="X20" s="1"/>
      <c r="Y20" s="1"/>
      <c r="Z20" s="1"/>
      <c r="AA20" s="1"/>
    </row>
    <row r="21" spans="1:27" ht="17.100000000000001" customHeight="1" x14ac:dyDescent="0.2">
      <c r="A21" s="54" t="s">
        <v>98</v>
      </c>
      <c r="B21" s="39">
        <v>375</v>
      </c>
      <c r="C21" s="42">
        <v>435</v>
      </c>
      <c r="D21" s="43">
        <f t="shared" si="1"/>
        <v>0.15999999999999992</v>
      </c>
      <c r="E21" s="42">
        <v>9</v>
      </c>
      <c r="F21" s="42">
        <v>2</v>
      </c>
      <c r="G21" s="41">
        <f t="shared" si="0"/>
        <v>-0.77777777777777779</v>
      </c>
      <c r="H21" s="39">
        <v>35</v>
      </c>
      <c r="I21" s="42">
        <v>34</v>
      </c>
      <c r="J21" s="43">
        <f t="shared" si="2"/>
        <v>-2.8571428571428581E-2</v>
      </c>
      <c r="K21" s="42">
        <v>425</v>
      </c>
      <c r="L21" s="42">
        <v>518</v>
      </c>
      <c r="M21" s="41">
        <f t="shared" si="3"/>
        <v>0.21882352941176464</v>
      </c>
      <c r="N21" s="1"/>
      <c r="O21" s="1"/>
      <c r="P21" s="1"/>
      <c r="Q21" s="1"/>
      <c r="R21" s="1"/>
      <c r="S21" s="1"/>
      <c r="T21" s="1"/>
      <c r="U21" s="1"/>
      <c r="V21" s="1"/>
      <c r="W21" s="1"/>
      <c r="X21" s="1"/>
      <c r="Y21" s="1"/>
      <c r="Z21" s="1"/>
      <c r="AA21" s="1"/>
    </row>
    <row r="22" spans="1:27" ht="17.100000000000001" customHeight="1" x14ac:dyDescent="0.2">
      <c r="A22" s="54" t="s">
        <v>99</v>
      </c>
      <c r="B22" s="39">
        <v>312</v>
      </c>
      <c r="C22" s="42">
        <v>298</v>
      </c>
      <c r="D22" s="43">
        <f t="shared" si="1"/>
        <v>-4.4871794871794823E-2</v>
      </c>
      <c r="E22" s="42">
        <v>9</v>
      </c>
      <c r="F22" s="42">
        <v>3</v>
      </c>
      <c r="G22" s="41">
        <f t="shared" si="0"/>
        <v>-0.66666666666666674</v>
      </c>
      <c r="H22" s="39">
        <v>39</v>
      </c>
      <c r="I22" s="42">
        <v>24</v>
      </c>
      <c r="J22" s="43">
        <f t="shared" si="2"/>
        <v>-0.38461538461538458</v>
      </c>
      <c r="K22" s="42">
        <v>351</v>
      </c>
      <c r="L22" s="42">
        <v>353</v>
      </c>
      <c r="M22" s="41">
        <f t="shared" si="3"/>
        <v>5.6980056980056037E-3</v>
      </c>
      <c r="N22" s="1"/>
      <c r="O22" s="1"/>
      <c r="P22" s="1"/>
      <c r="Q22" s="1"/>
      <c r="R22" s="1"/>
      <c r="S22" s="1"/>
      <c r="T22" s="1"/>
      <c r="U22" s="1"/>
      <c r="V22" s="1"/>
      <c r="W22" s="1"/>
      <c r="X22" s="1"/>
      <c r="Y22" s="1"/>
      <c r="Z22" s="1"/>
      <c r="AA22" s="1"/>
    </row>
    <row r="23" spans="1:27" ht="17.100000000000001" customHeight="1" x14ac:dyDescent="0.2">
      <c r="A23" s="54" t="s">
        <v>100</v>
      </c>
      <c r="B23" s="39">
        <v>619</v>
      </c>
      <c r="C23" s="42">
        <v>634</v>
      </c>
      <c r="D23" s="43">
        <f t="shared" si="1"/>
        <v>2.4232633279483107E-2</v>
      </c>
      <c r="E23" s="42">
        <v>6</v>
      </c>
      <c r="F23" s="42">
        <v>10</v>
      </c>
      <c r="G23" s="41">
        <f t="shared" si="0"/>
        <v>0.66666666666666674</v>
      </c>
      <c r="H23" s="39">
        <v>53</v>
      </c>
      <c r="I23" s="42">
        <v>48</v>
      </c>
      <c r="J23" s="43">
        <f t="shared" si="2"/>
        <v>-9.4339622641509413E-2</v>
      </c>
      <c r="K23" s="42">
        <v>710</v>
      </c>
      <c r="L23" s="42">
        <v>754</v>
      </c>
      <c r="M23" s="41">
        <f t="shared" si="3"/>
        <v>6.197183098591541E-2</v>
      </c>
      <c r="N23" s="1"/>
      <c r="O23" s="1"/>
      <c r="P23" s="1"/>
      <c r="Q23" s="1"/>
      <c r="R23" s="1"/>
      <c r="S23" s="1"/>
      <c r="T23" s="1"/>
      <c r="U23" s="1"/>
      <c r="V23" s="1"/>
      <c r="W23" s="1"/>
      <c r="X23" s="1"/>
      <c r="Y23" s="1"/>
      <c r="Z23" s="1"/>
      <c r="AA23" s="1"/>
    </row>
    <row r="24" spans="1:27" ht="17.100000000000001" customHeight="1" thickBot="1" x14ac:dyDescent="0.25">
      <c r="A24" s="11" t="s">
        <v>35</v>
      </c>
      <c r="B24" s="8">
        <f>SUM(B6:B23)</f>
        <v>16583</v>
      </c>
      <c r="C24" s="12">
        <f>SUM(C6:C23)</f>
        <v>17154</v>
      </c>
      <c r="D24" s="32">
        <f>(C24/B24)-1</f>
        <v>3.4432852921666868E-2</v>
      </c>
      <c r="E24" s="12">
        <f>SUM(E6:E23)</f>
        <v>233</v>
      </c>
      <c r="F24" s="12">
        <f>SUM(F6:F23)</f>
        <v>214</v>
      </c>
      <c r="G24" s="26">
        <f>(F24/E24)-1</f>
        <v>-8.1545064377682386E-2</v>
      </c>
      <c r="H24" s="8">
        <f>SUM(H6:H23)</f>
        <v>1128</v>
      </c>
      <c r="I24" s="12">
        <f>SUM(I6:I23)</f>
        <v>1184</v>
      </c>
      <c r="J24" s="32">
        <f>(I24/H24)-1</f>
        <v>4.9645390070921946E-2</v>
      </c>
      <c r="K24" s="12">
        <f>SUM(K6:K23)</f>
        <v>19275</v>
      </c>
      <c r="L24" s="12">
        <f>SUM(L6:L23)</f>
        <v>19967</v>
      </c>
      <c r="M24" s="26">
        <f>(L24/K24)-1</f>
        <v>3.5901426718547347E-2</v>
      </c>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24:C24 E24:F24 H24:I24 K24:L24" formulaRange="1"/>
    <ignoredError sqref="D24 G24 J24"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365A0-4AE6-40F2-8253-485377C268BB}">
  <sheetPr>
    <pageSetUpPr fitToPage="1"/>
  </sheetPr>
  <dimension ref="A1:U48"/>
  <sheetViews>
    <sheetView showGridLines="0" zoomScaleNormal="100" workbookViewId="0"/>
  </sheetViews>
  <sheetFormatPr defaultColWidth="9.140625" defaultRowHeight="12" x14ac:dyDescent="0.2"/>
  <cols>
    <col min="1" max="1" width="18.7109375" style="3" customWidth="1"/>
    <col min="2" max="10" width="7.85546875" style="3" customWidth="1"/>
    <col min="11" max="11" width="3.28515625" style="3" customWidth="1"/>
    <col min="12" max="16384" width="9.140625" style="3"/>
  </cols>
  <sheetData>
    <row r="1" spans="1:21" ht="6" customHeight="1" x14ac:dyDescent="0.2"/>
    <row r="2" spans="1:21" ht="18.95" customHeight="1" x14ac:dyDescent="0.25">
      <c r="A2" s="14" t="s">
        <v>205</v>
      </c>
      <c r="B2" s="15"/>
      <c r="C2" s="1"/>
      <c r="D2" s="1"/>
      <c r="E2" s="1"/>
      <c r="F2" s="1"/>
      <c r="G2" s="1"/>
      <c r="H2" s="1"/>
      <c r="I2" s="1"/>
      <c r="J2" s="1"/>
      <c r="K2" s="1"/>
      <c r="L2" s="1"/>
      <c r="M2" s="1"/>
      <c r="N2" s="1"/>
      <c r="O2" s="1"/>
      <c r="P2" s="1"/>
      <c r="Q2" s="1"/>
      <c r="R2" s="1"/>
      <c r="S2" s="1"/>
      <c r="T2" s="1"/>
      <c r="U2" s="1"/>
    </row>
    <row r="3" spans="1:21" ht="18.95" customHeight="1" thickBot="1" x14ac:dyDescent="0.25">
      <c r="A3" s="2"/>
      <c r="B3" s="2"/>
      <c r="C3" s="1"/>
      <c r="D3" s="1"/>
      <c r="E3" s="1"/>
      <c r="F3" s="1"/>
      <c r="G3" s="1"/>
      <c r="H3" s="1"/>
      <c r="I3" s="1"/>
      <c r="J3" s="1"/>
      <c r="K3" s="1"/>
      <c r="L3" s="1"/>
      <c r="M3" s="1"/>
      <c r="N3" s="1"/>
      <c r="O3" s="1"/>
      <c r="P3" s="1"/>
      <c r="Q3" s="1"/>
      <c r="R3" s="1"/>
      <c r="S3" s="1"/>
      <c r="T3" s="1"/>
      <c r="U3" s="1"/>
    </row>
    <row r="4" spans="1:21" ht="18.95" customHeight="1" x14ac:dyDescent="0.2">
      <c r="A4" s="243" t="str">
        <f>+'1'!A4</f>
        <v>Janeiro-junho</v>
      </c>
      <c r="B4" s="245" t="s">
        <v>31</v>
      </c>
      <c r="C4" s="246"/>
      <c r="D4" s="247"/>
      <c r="E4" s="245" t="s">
        <v>18</v>
      </c>
      <c r="F4" s="246"/>
      <c r="G4" s="247"/>
      <c r="H4" s="246" t="s">
        <v>20</v>
      </c>
      <c r="I4" s="246"/>
      <c r="J4" s="246"/>
      <c r="K4" s="1"/>
      <c r="L4" s="1"/>
      <c r="M4" s="1"/>
      <c r="N4" s="1"/>
      <c r="O4" s="1"/>
      <c r="P4" s="1"/>
      <c r="Q4" s="1"/>
      <c r="R4" s="1"/>
      <c r="S4" s="1"/>
      <c r="T4" s="1"/>
      <c r="U4" s="1"/>
    </row>
    <row r="5" spans="1:21" ht="30" customHeight="1" x14ac:dyDescent="0.2">
      <c r="A5" s="244"/>
      <c r="B5" s="28">
        <v>2019</v>
      </c>
      <c r="C5" s="27">
        <v>2023</v>
      </c>
      <c r="D5" s="209">
        <v>2024</v>
      </c>
      <c r="E5" s="28">
        <v>2019</v>
      </c>
      <c r="F5" s="27">
        <v>2023</v>
      </c>
      <c r="G5" s="209">
        <v>2024</v>
      </c>
      <c r="H5" s="28">
        <v>2019</v>
      </c>
      <c r="I5" s="27">
        <v>2023</v>
      </c>
      <c r="J5" s="209">
        <v>2024</v>
      </c>
      <c r="K5" s="1"/>
      <c r="L5" s="1"/>
      <c r="M5" s="1"/>
      <c r="N5" s="1"/>
      <c r="O5" s="1"/>
      <c r="P5" s="1"/>
      <c r="Q5" s="1"/>
      <c r="R5" s="1"/>
      <c r="S5" s="1"/>
      <c r="T5" s="1"/>
      <c r="U5" s="1"/>
    </row>
    <row r="6" spans="1:21" ht="18.95" customHeight="1" x14ac:dyDescent="0.2">
      <c r="A6" s="54" t="s">
        <v>101</v>
      </c>
      <c r="B6" s="101">
        <v>155</v>
      </c>
      <c r="C6" s="102">
        <v>169</v>
      </c>
      <c r="D6" s="103">
        <v>156</v>
      </c>
      <c r="E6" s="42">
        <v>658</v>
      </c>
      <c r="F6" s="42">
        <v>812</v>
      </c>
      <c r="G6" s="104">
        <v>803</v>
      </c>
      <c r="H6" s="36">
        <v>12963</v>
      </c>
      <c r="I6" s="37">
        <v>13201</v>
      </c>
      <c r="J6" s="105">
        <v>13596</v>
      </c>
      <c r="K6" s="1"/>
      <c r="L6" s="1"/>
      <c r="M6" s="1"/>
      <c r="N6" s="1"/>
      <c r="O6" s="1"/>
      <c r="P6" s="1"/>
      <c r="Q6" s="1"/>
      <c r="R6" s="1"/>
      <c r="S6" s="1"/>
      <c r="T6" s="1"/>
      <c r="U6" s="1"/>
    </row>
    <row r="7" spans="1:21" ht="18.95" customHeight="1" x14ac:dyDescent="0.2">
      <c r="A7" s="54" t="s">
        <v>102</v>
      </c>
      <c r="B7" s="106">
        <v>34</v>
      </c>
      <c r="C7" s="107">
        <v>31</v>
      </c>
      <c r="D7" s="108">
        <v>25</v>
      </c>
      <c r="E7" s="42">
        <v>162</v>
      </c>
      <c r="F7" s="42">
        <v>157</v>
      </c>
      <c r="G7" s="104">
        <v>169</v>
      </c>
      <c r="H7" s="39">
        <v>4666</v>
      </c>
      <c r="I7" s="42">
        <v>3941</v>
      </c>
      <c r="J7" s="104">
        <v>4118</v>
      </c>
      <c r="K7" s="1"/>
      <c r="L7" s="1"/>
      <c r="M7" s="1"/>
      <c r="N7" s="1"/>
      <c r="O7" s="1"/>
      <c r="P7" s="1"/>
      <c r="Q7" s="1"/>
      <c r="R7" s="1"/>
      <c r="S7" s="1"/>
      <c r="T7" s="1"/>
      <c r="U7" s="1"/>
    </row>
    <row r="8" spans="1:21" ht="18.95" customHeight="1" x14ac:dyDescent="0.2">
      <c r="A8" s="54" t="s">
        <v>103</v>
      </c>
      <c r="B8" s="106">
        <v>37</v>
      </c>
      <c r="C8" s="107">
        <v>33</v>
      </c>
      <c r="D8" s="108">
        <v>33</v>
      </c>
      <c r="E8" s="42">
        <v>228</v>
      </c>
      <c r="F8" s="42">
        <v>159</v>
      </c>
      <c r="G8" s="104">
        <v>212</v>
      </c>
      <c r="H8" s="39">
        <v>2457</v>
      </c>
      <c r="I8" s="42">
        <v>2133</v>
      </c>
      <c r="J8" s="104">
        <v>2253</v>
      </c>
      <c r="K8" s="1"/>
      <c r="L8" s="1"/>
      <c r="M8" s="1"/>
      <c r="N8" s="1"/>
      <c r="O8" s="1"/>
      <c r="P8" s="1"/>
      <c r="Q8" s="1"/>
      <c r="R8" s="1"/>
      <c r="S8" s="1"/>
      <c r="T8" s="1"/>
      <c r="U8" s="1"/>
    </row>
    <row r="9" spans="1:21" ht="18.95" customHeight="1" thickBot="1" x14ac:dyDescent="0.25">
      <c r="A9" s="11" t="s">
        <v>35</v>
      </c>
      <c r="B9" s="8">
        <f t="shared" ref="B9:J9" si="0">SUM(B6:B8)</f>
        <v>226</v>
      </c>
      <c r="C9" s="12">
        <f t="shared" si="0"/>
        <v>233</v>
      </c>
      <c r="D9" s="76">
        <f t="shared" si="0"/>
        <v>214</v>
      </c>
      <c r="E9" s="12">
        <f t="shared" si="0"/>
        <v>1048</v>
      </c>
      <c r="F9" s="12">
        <f t="shared" si="0"/>
        <v>1128</v>
      </c>
      <c r="G9" s="12">
        <f t="shared" si="0"/>
        <v>1184</v>
      </c>
      <c r="H9" s="8">
        <f t="shared" si="0"/>
        <v>20086</v>
      </c>
      <c r="I9" s="12">
        <f t="shared" si="0"/>
        <v>19275</v>
      </c>
      <c r="J9" s="12">
        <f t="shared" si="0"/>
        <v>19967</v>
      </c>
      <c r="K9" s="1"/>
      <c r="L9" s="1"/>
      <c r="M9" s="1"/>
      <c r="N9" s="1"/>
      <c r="O9" s="1"/>
      <c r="P9" s="1"/>
      <c r="Q9" s="1"/>
      <c r="R9" s="1"/>
      <c r="S9" s="1"/>
      <c r="T9" s="1"/>
      <c r="U9" s="1"/>
    </row>
    <row r="10" spans="1:21" ht="18.95" customHeight="1" x14ac:dyDescent="0.2">
      <c r="A10" s="1"/>
      <c r="B10" s="1"/>
      <c r="C10" s="1"/>
      <c r="D10" s="1"/>
      <c r="E10" s="1"/>
      <c r="F10" s="1"/>
      <c r="G10" s="1"/>
      <c r="H10" s="1"/>
      <c r="I10" s="1"/>
      <c r="J10" s="1"/>
      <c r="K10" s="1"/>
      <c r="L10" s="1"/>
      <c r="M10" s="1"/>
      <c r="N10" s="1"/>
      <c r="O10" s="1"/>
      <c r="P10" s="1"/>
      <c r="Q10" s="1"/>
      <c r="R10" s="1"/>
      <c r="S10" s="1"/>
      <c r="T10" s="1"/>
      <c r="U10" s="1"/>
    </row>
    <row r="11" spans="1:21" ht="18.95" customHeight="1" x14ac:dyDescent="0.25">
      <c r="A11" s="14" t="s">
        <v>206</v>
      </c>
      <c r="B11" s="2"/>
      <c r="C11" s="2"/>
      <c r="D11" s="2"/>
      <c r="E11" s="1"/>
      <c r="F11" s="1"/>
      <c r="G11" s="1"/>
      <c r="H11" s="1"/>
      <c r="I11" s="1"/>
      <c r="J11" s="1"/>
      <c r="K11" s="1"/>
      <c r="L11" s="1"/>
      <c r="M11" s="1"/>
      <c r="N11" s="1"/>
      <c r="O11" s="1"/>
      <c r="P11" s="1"/>
      <c r="Q11" s="1"/>
      <c r="R11" s="1"/>
      <c r="S11" s="1"/>
      <c r="T11" s="1"/>
      <c r="U11" s="1"/>
    </row>
    <row r="12" spans="1:21" ht="18.95" customHeight="1" thickBot="1" x14ac:dyDescent="0.25">
      <c r="A12" s="2"/>
      <c r="B12" s="2"/>
      <c r="C12" s="2"/>
      <c r="D12" s="2"/>
      <c r="E12" s="1"/>
      <c r="F12" s="1"/>
      <c r="G12" s="1"/>
      <c r="H12" s="1"/>
      <c r="I12" s="1"/>
      <c r="J12" s="1"/>
      <c r="K12" s="1"/>
      <c r="L12" s="1"/>
      <c r="M12" s="1"/>
      <c r="N12" s="1"/>
      <c r="O12" s="1"/>
      <c r="P12" s="1"/>
      <c r="Q12" s="1"/>
      <c r="R12" s="1"/>
      <c r="S12" s="1"/>
      <c r="T12" s="1"/>
      <c r="U12" s="1"/>
    </row>
    <row r="13" spans="1:21" ht="18.95" customHeight="1" x14ac:dyDescent="0.2">
      <c r="A13" s="243" t="str">
        <f>+'1'!A4</f>
        <v>Janeiro-junho</v>
      </c>
      <c r="B13" s="245" t="s">
        <v>31</v>
      </c>
      <c r="C13" s="246"/>
      <c r="D13" s="246"/>
      <c r="E13" s="245" t="s">
        <v>18</v>
      </c>
      <c r="F13" s="246"/>
      <c r="G13" s="247"/>
      <c r="H13" s="246" t="s">
        <v>20</v>
      </c>
      <c r="I13" s="246"/>
      <c r="J13" s="246"/>
      <c r="K13" s="1"/>
      <c r="L13" s="1"/>
      <c r="M13" s="1"/>
      <c r="N13" s="1"/>
      <c r="O13" s="1"/>
      <c r="P13" s="1"/>
      <c r="Q13" s="1"/>
      <c r="R13" s="1"/>
      <c r="S13" s="1"/>
      <c r="T13" s="1"/>
      <c r="U13" s="1"/>
    </row>
    <row r="14" spans="1:21" ht="18.95" customHeight="1" x14ac:dyDescent="0.2">
      <c r="A14" s="244"/>
      <c r="B14" s="261" t="s">
        <v>147</v>
      </c>
      <c r="C14" s="262"/>
      <c r="D14" s="262"/>
      <c r="E14" s="262"/>
      <c r="F14" s="262"/>
      <c r="G14" s="262"/>
      <c r="H14" s="262"/>
      <c r="I14" s="262"/>
      <c r="J14" s="262"/>
      <c r="K14" s="1"/>
      <c r="L14" s="1"/>
      <c r="M14" s="1"/>
      <c r="N14" s="1"/>
      <c r="O14" s="1"/>
      <c r="P14" s="1"/>
      <c r="Q14" s="1"/>
      <c r="R14" s="1"/>
      <c r="S14" s="1"/>
      <c r="T14" s="1"/>
      <c r="U14" s="1"/>
    </row>
    <row r="15" spans="1:21" ht="18.95" customHeight="1" x14ac:dyDescent="0.2">
      <c r="A15" s="216"/>
      <c r="B15" s="109" t="s">
        <v>188</v>
      </c>
      <c r="C15" s="110" t="s">
        <v>189</v>
      </c>
      <c r="D15" s="111"/>
      <c r="E15" s="109" t="s">
        <v>188</v>
      </c>
      <c r="F15" s="110" t="s">
        <v>189</v>
      </c>
      <c r="G15" s="110"/>
      <c r="H15" s="109" t="s">
        <v>188</v>
      </c>
      <c r="I15" s="110" t="s">
        <v>189</v>
      </c>
      <c r="J15" s="110"/>
      <c r="K15" s="1"/>
      <c r="L15" s="1"/>
      <c r="M15" s="1"/>
      <c r="N15" s="1"/>
      <c r="O15" s="1"/>
      <c r="P15" s="1"/>
      <c r="Q15" s="1"/>
      <c r="R15" s="1"/>
      <c r="S15" s="1"/>
      <c r="T15" s="1"/>
      <c r="U15" s="1"/>
    </row>
    <row r="16" spans="1:21" ht="18.95" customHeight="1" x14ac:dyDescent="0.2">
      <c r="A16" s="54" t="s">
        <v>101</v>
      </c>
      <c r="B16" s="86">
        <f>(D6/B6)-1</f>
        <v>6.4516129032257119E-3</v>
      </c>
      <c r="C16" s="84">
        <f>(D6/C6)-1</f>
        <v>-7.6923076923076872E-2</v>
      </c>
      <c r="D16" s="87"/>
      <c r="E16" s="84">
        <f>(G6/E6)-1</f>
        <v>0.22036474164133746</v>
      </c>
      <c r="F16" s="84">
        <f>(G6/F6)-1</f>
        <v>-1.1083743842364546E-2</v>
      </c>
      <c r="G16" s="85"/>
      <c r="H16" s="86">
        <f>(J6/H6)-1</f>
        <v>4.8831289053459903E-2</v>
      </c>
      <c r="I16" s="84">
        <f>(J6/I6)-1</f>
        <v>2.9921975607908546E-2</v>
      </c>
      <c r="K16" s="1"/>
      <c r="L16" s="1"/>
      <c r="M16" s="1"/>
      <c r="N16" s="1"/>
      <c r="O16" s="1"/>
      <c r="P16" s="1"/>
      <c r="Q16" s="1"/>
      <c r="R16" s="1"/>
      <c r="S16" s="1"/>
      <c r="T16" s="1"/>
      <c r="U16" s="1"/>
    </row>
    <row r="17" spans="1:21" ht="18.95" customHeight="1" x14ac:dyDescent="0.2">
      <c r="A17" s="54" t="s">
        <v>102</v>
      </c>
      <c r="B17" s="86">
        <f>(D7/B7)-1</f>
        <v>-0.26470588235294112</v>
      </c>
      <c r="C17" s="84">
        <f>(D7/C7)-1</f>
        <v>-0.19354838709677424</v>
      </c>
      <c r="D17" s="87"/>
      <c r="E17" s="84">
        <f>(G7/E7)-1</f>
        <v>4.3209876543209846E-2</v>
      </c>
      <c r="F17" s="84">
        <f>(G7/F7)-1</f>
        <v>7.6433121019108263E-2</v>
      </c>
      <c r="G17" s="85"/>
      <c r="H17" s="86">
        <f>(J7/H7)-1</f>
        <v>-0.11744534933561934</v>
      </c>
      <c r="I17" s="84">
        <f>(J7/I7)-1</f>
        <v>4.4912458766810381E-2</v>
      </c>
      <c r="K17" s="1"/>
      <c r="L17" s="1"/>
      <c r="M17" s="1"/>
      <c r="N17" s="1"/>
      <c r="O17" s="1"/>
      <c r="P17" s="1"/>
      <c r="Q17" s="1"/>
      <c r="R17" s="1"/>
      <c r="S17" s="1"/>
      <c r="T17" s="1"/>
      <c r="U17" s="1"/>
    </row>
    <row r="18" spans="1:21" ht="18.95" customHeight="1" x14ac:dyDescent="0.2">
      <c r="A18" s="54" t="s">
        <v>103</v>
      </c>
      <c r="B18" s="86">
        <f>(D8/B8)-1</f>
        <v>-0.10810810810810811</v>
      </c>
      <c r="C18" s="84">
        <f>(D8/C8)-1</f>
        <v>0</v>
      </c>
      <c r="D18" s="87"/>
      <c r="E18" s="84">
        <f>(G8/E8)-1</f>
        <v>-7.0175438596491224E-2</v>
      </c>
      <c r="F18" s="84">
        <f>(G8/F8)-1</f>
        <v>0.33333333333333326</v>
      </c>
      <c r="G18" s="85"/>
      <c r="H18" s="86">
        <f>(J8/H8)-1</f>
        <v>-8.3028083028083066E-2</v>
      </c>
      <c r="I18" s="84">
        <f>(J8/I8)-1</f>
        <v>5.6258790436005679E-2</v>
      </c>
      <c r="K18" s="1"/>
      <c r="L18" s="1"/>
      <c r="M18" s="1"/>
      <c r="N18" s="1"/>
      <c r="O18" s="1"/>
      <c r="P18" s="1"/>
      <c r="Q18" s="1"/>
      <c r="R18" s="1"/>
      <c r="S18" s="1"/>
      <c r="T18" s="1"/>
      <c r="U18" s="1"/>
    </row>
    <row r="19" spans="1:21" ht="18.95" customHeight="1" thickBot="1" x14ac:dyDescent="0.25">
      <c r="A19" s="11" t="s">
        <v>35</v>
      </c>
      <c r="B19" s="93">
        <f>(D9/B9)-1</f>
        <v>-5.3097345132743334E-2</v>
      </c>
      <c r="C19" s="91">
        <f>(D9/C9)-1</f>
        <v>-8.1545064377682386E-2</v>
      </c>
      <c r="D19" s="112"/>
      <c r="E19" s="91">
        <f>(G9/E9)-1</f>
        <v>0.12977099236641232</v>
      </c>
      <c r="F19" s="91">
        <f>(G9/F9)-1</f>
        <v>4.9645390070921946E-2</v>
      </c>
      <c r="G19" s="92"/>
      <c r="H19" s="93">
        <f>(J9/H9)-1</f>
        <v>-5.9245245444587979E-3</v>
      </c>
      <c r="I19" s="91">
        <f>(J9/I9)-1</f>
        <v>3.5901426718547347E-2</v>
      </c>
      <c r="J19" s="113"/>
      <c r="K19" s="1"/>
      <c r="L19" s="1"/>
      <c r="M19" s="1"/>
      <c r="N19" s="1"/>
      <c r="O19" s="1"/>
      <c r="P19" s="1"/>
      <c r="Q19" s="1"/>
      <c r="R19" s="1"/>
      <c r="S19" s="1"/>
      <c r="T19" s="1"/>
      <c r="U19" s="1"/>
    </row>
    <row r="20" spans="1:21" ht="18.95" customHeight="1" x14ac:dyDescent="0.2">
      <c r="A20" s="1"/>
      <c r="B20" s="1"/>
      <c r="C20" s="1"/>
      <c r="D20" s="1"/>
      <c r="E20" s="1"/>
      <c r="F20" s="1"/>
      <c r="G20" s="1"/>
      <c r="H20" s="1"/>
      <c r="I20" s="1"/>
      <c r="J20" s="1"/>
      <c r="K20" s="1"/>
      <c r="L20" s="1"/>
      <c r="M20" s="1"/>
      <c r="N20" s="1"/>
      <c r="O20" s="1"/>
      <c r="P20" s="1"/>
      <c r="Q20" s="1"/>
      <c r="R20" s="1"/>
      <c r="S20" s="1"/>
      <c r="T20" s="1"/>
      <c r="U20" s="1"/>
    </row>
    <row r="21" spans="1:21" ht="18.95" customHeight="1" x14ac:dyDescent="0.2">
      <c r="A21" s="1"/>
      <c r="B21" s="1"/>
      <c r="C21" s="1"/>
      <c r="D21" s="1"/>
      <c r="E21" s="1"/>
      <c r="F21" s="1"/>
      <c r="G21" s="1"/>
      <c r="H21" s="1"/>
      <c r="I21" s="1"/>
      <c r="J21" s="1"/>
      <c r="K21" s="1"/>
      <c r="L21" s="1"/>
      <c r="M21" s="1"/>
      <c r="N21" s="1"/>
      <c r="O21" s="1"/>
      <c r="P21" s="1"/>
      <c r="Q21" s="1"/>
      <c r="R21" s="1"/>
      <c r="S21" s="1"/>
      <c r="T21" s="1"/>
      <c r="U21" s="1"/>
    </row>
    <row r="22" spans="1:21" ht="18.95" customHeight="1" x14ac:dyDescent="0.2">
      <c r="A22" s="1"/>
      <c r="B22" s="1"/>
      <c r="C22" s="1"/>
      <c r="D22" s="1"/>
      <c r="E22" s="1"/>
      <c r="F22" s="1"/>
      <c r="G22" s="1"/>
      <c r="H22" s="1"/>
      <c r="I22" s="1"/>
      <c r="J22" s="1"/>
      <c r="K22" s="1"/>
      <c r="L22" s="1"/>
      <c r="M22" s="1"/>
      <c r="N22" s="1"/>
      <c r="O22" s="1"/>
      <c r="P22" s="1"/>
      <c r="Q22" s="1"/>
      <c r="R22" s="1"/>
      <c r="S22" s="1"/>
      <c r="T22" s="1"/>
      <c r="U22" s="1"/>
    </row>
    <row r="23" spans="1:21" ht="18.95" customHeight="1" x14ac:dyDescent="0.2">
      <c r="A23" s="1"/>
      <c r="B23" s="1"/>
      <c r="C23" s="1"/>
      <c r="D23" s="1"/>
      <c r="E23" s="1"/>
      <c r="F23" s="1"/>
      <c r="G23" s="1"/>
      <c r="H23" s="1"/>
      <c r="I23" s="1"/>
      <c r="J23" s="1"/>
      <c r="K23" s="1"/>
      <c r="L23" s="1"/>
      <c r="M23" s="1"/>
      <c r="N23" s="1"/>
      <c r="O23" s="1"/>
      <c r="P23" s="1"/>
      <c r="Q23" s="1"/>
      <c r="R23" s="1"/>
      <c r="S23" s="1"/>
      <c r="T23" s="1"/>
      <c r="U23" s="1"/>
    </row>
    <row r="24" spans="1:21" ht="18.95" customHeight="1" x14ac:dyDescent="0.2">
      <c r="A24" s="1"/>
      <c r="B24" s="1"/>
      <c r="C24" s="1"/>
      <c r="D24" s="1"/>
      <c r="E24" s="1"/>
      <c r="F24" s="1"/>
      <c r="G24" s="1"/>
      <c r="H24" s="1"/>
      <c r="I24" s="1"/>
      <c r="J24" s="1"/>
      <c r="K24" s="1"/>
      <c r="L24" s="1"/>
      <c r="M24" s="1"/>
      <c r="N24" s="1"/>
      <c r="O24" s="1"/>
      <c r="P24" s="1"/>
      <c r="Q24" s="1"/>
      <c r="R24" s="1"/>
      <c r="S24" s="1"/>
      <c r="T24" s="1"/>
      <c r="U24" s="1"/>
    </row>
    <row r="25" spans="1:21" ht="18.95" customHeight="1" x14ac:dyDescent="0.2">
      <c r="A25" s="1"/>
      <c r="B25" s="1"/>
      <c r="C25" s="1"/>
      <c r="D25" s="1"/>
      <c r="E25" s="1"/>
      <c r="F25" s="1"/>
      <c r="G25" s="1"/>
      <c r="H25" s="1"/>
      <c r="I25" s="1"/>
      <c r="J25" s="1"/>
      <c r="K25" s="1"/>
      <c r="L25" s="1"/>
      <c r="M25" s="1"/>
      <c r="N25" s="1"/>
      <c r="O25" s="1"/>
      <c r="P25" s="1"/>
      <c r="Q25" s="1"/>
      <c r="R25" s="1"/>
      <c r="S25" s="1"/>
      <c r="T25" s="1"/>
      <c r="U25" s="1"/>
    </row>
    <row r="26" spans="1:21" ht="18.95" customHeight="1" x14ac:dyDescent="0.2">
      <c r="A26" s="1"/>
      <c r="B26" s="1"/>
      <c r="C26" s="1"/>
      <c r="D26" s="1"/>
      <c r="E26" s="1"/>
      <c r="F26" s="1"/>
      <c r="G26" s="1"/>
      <c r="H26" s="1"/>
      <c r="I26" s="1"/>
      <c r="J26" s="1"/>
      <c r="K26" s="1"/>
      <c r="L26" s="1"/>
      <c r="M26" s="1"/>
      <c r="N26" s="1"/>
      <c r="O26" s="1"/>
      <c r="P26" s="1"/>
      <c r="Q26" s="1"/>
      <c r="R26" s="1"/>
      <c r="S26" s="1"/>
      <c r="T26" s="1"/>
      <c r="U26" s="1"/>
    </row>
    <row r="27" spans="1:21" x14ac:dyDescent="0.2">
      <c r="A27" s="1"/>
      <c r="B27" s="1"/>
      <c r="C27" s="1"/>
      <c r="D27" s="1"/>
      <c r="E27" s="1"/>
      <c r="F27" s="1"/>
      <c r="G27" s="1"/>
      <c r="H27" s="1"/>
      <c r="I27" s="1"/>
      <c r="J27" s="1"/>
      <c r="K27" s="1"/>
      <c r="L27" s="1"/>
      <c r="M27" s="1"/>
      <c r="N27" s="1"/>
      <c r="O27" s="1"/>
      <c r="P27" s="1"/>
      <c r="Q27" s="1"/>
      <c r="R27" s="1"/>
      <c r="S27" s="1"/>
      <c r="T27" s="1"/>
      <c r="U27" s="1"/>
    </row>
    <row r="28" spans="1:21" x14ac:dyDescent="0.2">
      <c r="A28" s="1"/>
      <c r="B28" s="1"/>
      <c r="C28" s="1"/>
      <c r="D28" s="1"/>
      <c r="E28" s="1"/>
      <c r="F28" s="1"/>
      <c r="G28" s="1"/>
      <c r="H28" s="1"/>
      <c r="I28" s="1"/>
      <c r="J28" s="1"/>
      <c r="K28" s="1"/>
      <c r="L28" s="1"/>
      <c r="M28" s="1"/>
      <c r="N28" s="1"/>
      <c r="O28" s="1"/>
      <c r="P28" s="1"/>
      <c r="Q28" s="1"/>
      <c r="R28" s="1"/>
      <c r="S28" s="1"/>
      <c r="T28" s="1"/>
      <c r="U28" s="1"/>
    </row>
    <row r="29" spans="1:21" x14ac:dyDescent="0.2">
      <c r="A29" s="1"/>
      <c r="B29" s="1"/>
      <c r="C29" s="1"/>
      <c r="D29" s="1"/>
      <c r="E29" s="1"/>
      <c r="F29" s="1"/>
      <c r="G29" s="1"/>
      <c r="H29" s="1"/>
      <c r="I29" s="1"/>
      <c r="J29" s="1"/>
      <c r="K29" s="1"/>
      <c r="L29" s="1"/>
      <c r="M29" s="1"/>
      <c r="N29" s="1"/>
      <c r="O29" s="1"/>
      <c r="P29" s="1"/>
      <c r="Q29" s="1"/>
      <c r="R29" s="1"/>
      <c r="S29" s="1"/>
      <c r="T29" s="1"/>
      <c r="U29" s="1"/>
    </row>
    <row r="30" spans="1:21" x14ac:dyDescent="0.2">
      <c r="A30" s="1"/>
      <c r="B30" s="1"/>
      <c r="C30" s="1"/>
      <c r="D30" s="1"/>
      <c r="E30" s="1"/>
      <c r="F30" s="1"/>
      <c r="G30" s="1"/>
      <c r="H30" s="1"/>
      <c r="I30" s="1"/>
      <c r="J30" s="1"/>
      <c r="K30" s="1"/>
      <c r="L30" s="1"/>
      <c r="M30" s="1"/>
      <c r="N30" s="1"/>
      <c r="O30" s="1"/>
      <c r="P30" s="1"/>
      <c r="Q30" s="1"/>
      <c r="R30" s="1"/>
      <c r="S30" s="1"/>
      <c r="T30" s="1"/>
      <c r="U30" s="1"/>
    </row>
    <row r="31" spans="1:21" x14ac:dyDescent="0.2">
      <c r="A31" s="1"/>
      <c r="B31" s="1"/>
      <c r="C31" s="1"/>
      <c r="D31" s="1"/>
      <c r="E31" s="1"/>
      <c r="F31" s="1"/>
      <c r="G31" s="1"/>
      <c r="H31" s="1"/>
      <c r="I31" s="1"/>
      <c r="J31" s="1"/>
      <c r="K31" s="1"/>
      <c r="L31" s="1"/>
      <c r="M31" s="1"/>
      <c r="N31" s="1"/>
      <c r="O31" s="1"/>
      <c r="P31" s="1"/>
      <c r="Q31" s="1"/>
      <c r="R31" s="1"/>
      <c r="S31" s="1"/>
      <c r="T31" s="1"/>
      <c r="U31" s="1"/>
    </row>
    <row r="32" spans="1:21" x14ac:dyDescent="0.2">
      <c r="A32" s="1"/>
      <c r="B32" s="1"/>
      <c r="C32" s="1"/>
      <c r="D32" s="1"/>
      <c r="E32" s="1"/>
      <c r="F32" s="1"/>
      <c r="G32" s="1"/>
      <c r="H32" s="1"/>
      <c r="I32" s="1"/>
      <c r="J32" s="1"/>
      <c r="K32" s="1"/>
      <c r="L32" s="1"/>
      <c r="M32" s="1"/>
      <c r="N32" s="1"/>
      <c r="O32" s="1"/>
      <c r="P32" s="1"/>
      <c r="Q32" s="1"/>
      <c r="R32" s="1"/>
      <c r="S32" s="1"/>
      <c r="T32" s="1"/>
      <c r="U32" s="1"/>
    </row>
    <row r="37" spans="7:9" x14ac:dyDescent="0.2">
      <c r="G37" s="1"/>
    </row>
    <row r="48" spans="7:9" x14ac:dyDescent="0.2">
      <c r="I48" s="1"/>
    </row>
  </sheetData>
  <mergeCells count="9">
    <mergeCell ref="H13:J13"/>
    <mergeCell ref="B14:J14"/>
    <mergeCell ref="A4:A5"/>
    <mergeCell ref="B4:D4"/>
    <mergeCell ref="E4:G4"/>
    <mergeCell ref="H4:J4"/>
    <mergeCell ref="B13:D13"/>
    <mergeCell ref="E13:G13"/>
    <mergeCell ref="A13:A1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9:C9 H9:I9 E9:F9 D9 G9 J9"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774C-D7D7-4218-B181-2175F3BB76EA}">
  <sheetPr>
    <pageSetUpPr fitToPage="1"/>
  </sheetPr>
  <dimension ref="A1:AA48"/>
  <sheetViews>
    <sheetView showGridLines="0" zoomScaleNormal="100" workbookViewId="0">
      <selection activeCell="I2" sqref="I2"/>
    </sheetView>
  </sheetViews>
  <sheetFormatPr defaultColWidth="9.140625" defaultRowHeight="12" x14ac:dyDescent="0.2"/>
  <cols>
    <col min="1" max="1" width="18.7109375" style="3" customWidth="1"/>
    <col min="2" max="6" width="9.7109375" style="3" customWidth="1"/>
    <col min="7" max="7" width="4.42578125" style="3" customWidth="1"/>
    <col min="8" max="16384" width="9.140625" style="3"/>
  </cols>
  <sheetData>
    <row r="1" spans="1:27" ht="6.75" customHeight="1" x14ac:dyDescent="0.2"/>
    <row r="2" spans="1:27" ht="18.95" customHeight="1" x14ac:dyDescent="0.25">
      <c r="A2" s="14" t="s">
        <v>167</v>
      </c>
      <c r="B2" s="15"/>
      <c r="C2" s="2"/>
      <c r="D2" s="2"/>
      <c r="E2" s="2"/>
      <c r="F2" s="2"/>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2"/>
      <c r="G3" s="1"/>
      <c r="H3" s="1"/>
      <c r="I3" s="1"/>
      <c r="J3" s="1"/>
      <c r="K3" s="1"/>
      <c r="L3" s="1"/>
      <c r="M3" s="1"/>
      <c r="N3" s="1"/>
      <c r="O3" s="1"/>
      <c r="P3" s="1"/>
      <c r="Q3" s="1"/>
      <c r="R3" s="1"/>
      <c r="S3" s="1"/>
      <c r="T3" s="1"/>
      <c r="U3" s="1"/>
      <c r="V3" s="1"/>
      <c r="W3" s="1"/>
      <c r="X3" s="1"/>
      <c r="Y3" s="1"/>
      <c r="Z3" s="1"/>
      <c r="AA3" s="1"/>
    </row>
    <row r="4" spans="1:27" ht="23.25" customHeight="1" x14ac:dyDescent="0.2">
      <c r="A4" s="243" t="str">
        <f>+'1'!A4</f>
        <v>Janeiro-junho</v>
      </c>
      <c r="B4" s="263" t="s">
        <v>131</v>
      </c>
      <c r="C4" s="264"/>
      <c r="D4" s="264"/>
      <c r="E4" s="264"/>
      <c r="F4" s="264"/>
      <c r="G4" s="1"/>
      <c r="H4" s="1"/>
      <c r="I4" s="1"/>
      <c r="J4" s="1"/>
      <c r="K4" s="1"/>
      <c r="L4" s="1"/>
      <c r="M4" s="1"/>
      <c r="N4" s="1"/>
      <c r="O4" s="1"/>
      <c r="P4" s="1"/>
      <c r="Q4" s="1"/>
      <c r="R4" s="1"/>
      <c r="S4" s="1"/>
      <c r="T4" s="1"/>
      <c r="U4" s="1"/>
      <c r="V4" s="1"/>
      <c r="W4" s="1"/>
      <c r="X4" s="1"/>
      <c r="Y4" s="1"/>
      <c r="Z4" s="1"/>
      <c r="AA4" s="1"/>
    </row>
    <row r="5" spans="1:27" ht="30" customHeight="1" x14ac:dyDescent="0.2">
      <c r="A5" s="244"/>
      <c r="B5" s="95">
        <v>2019</v>
      </c>
      <c r="C5" s="96">
        <v>2023</v>
      </c>
      <c r="D5" s="97">
        <v>2024</v>
      </c>
      <c r="E5" s="98" t="s">
        <v>184</v>
      </c>
      <c r="F5" s="98" t="s">
        <v>187</v>
      </c>
      <c r="G5" s="1"/>
      <c r="H5" s="1"/>
      <c r="I5" s="1"/>
      <c r="J5" s="1"/>
      <c r="K5" s="1"/>
      <c r="L5" s="1"/>
      <c r="M5" s="1"/>
      <c r="N5" s="1"/>
      <c r="O5" s="1"/>
      <c r="P5" s="1"/>
      <c r="Q5" s="1"/>
      <c r="R5" s="1"/>
      <c r="S5" s="1"/>
      <c r="T5" s="1"/>
      <c r="U5" s="1"/>
      <c r="V5" s="1"/>
      <c r="W5" s="1"/>
      <c r="X5" s="1"/>
      <c r="Y5" s="1"/>
      <c r="Z5" s="1"/>
      <c r="AA5" s="1"/>
    </row>
    <row r="6" spans="1:27" ht="18.95" customHeight="1" x14ac:dyDescent="0.2">
      <c r="A6" s="54" t="s">
        <v>134</v>
      </c>
      <c r="B6" s="75">
        <v>20650</v>
      </c>
      <c r="C6" s="42">
        <v>19212</v>
      </c>
      <c r="D6" s="40">
        <v>19981</v>
      </c>
      <c r="E6" s="99">
        <f>(D6/B6)-1</f>
        <v>-3.2397094430992701E-2</v>
      </c>
      <c r="F6" s="41">
        <f>(D6/C6)-1</f>
        <v>4.0027066416822743E-2</v>
      </c>
      <c r="G6" s="1"/>
      <c r="H6" s="1"/>
      <c r="I6" s="1"/>
      <c r="J6" s="1"/>
      <c r="K6" s="1"/>
      <c r="L6" s="1"/>
      <c r="M6" s="1"/>
      <c r="N6" s="1"/>
      <c r="O6" s="1"/>
      <c r="P6" s="1"/>
      <c r="Q6" s="1"/>
      <c r="R6" s="1"/>
      <c r="S6" s="1"/>
      <c r="T6" s="1"/>
      <c r="U6" s="1"/>
      <c r="V6" s="1"/>
      <c r="W6" s="1"/>
      <c r="X6" s="1"/>
      <c r="Y6" s="1"/>
      <c r="Z6" s="1"/>
      <c r="AA6" s="1"/>
    </row>
    <row r="7" spans="1:27" ht="18.95" customHeight="1" x14ac:dyDescent="0.2">
      <c r="A7" s="54" t="s">
        <v>135</v>
      </c>
      <c r="B7" s="75">
        <v>743</v>
      </c>
      <c r="C7" s="42">
        <v>756</v>
      </c>
      <c r="D7" s="40">
        <v>762</v>
      </c>
      <c r="E7" s="99">
        <f t="shared" ref="E7:E13" si="0">(D7/B7)-1</f>
        <v>2.5572005383580176E-2</v>
      </c>
      <c r="F7" s="41">
        <f t="shared" ref="F7:F12" si="1">(D7/C7)-1</f>
        <v>7.9365079365079083E-3</v>
      </c>
      <c r="G7" s="1"/>
      <c r="H7" s="1"/>
      <c r="I7" s="1"/>
      <c r="J7" s="1"/>
      <c r="K7" s="1"/>
      <c r="L7" s="1"/>
      <c r="M7" s="1"/>
      <c r="N7" s="1"/>
      <c r="O7" s="1"/>
      <c r="P7" s="1"/>
      <c r="Q7" s="1"/>
      <c r="R7" s="1"/>
      <c r="S7" s="1"/>
      <c r="T7" s="1"/>
      <c r="U7" s="1"/>
      <c r="V7" s="1"/>
      <c r="W7" s="1"/>
      <c r="X7" s="1"/>
      <c r="Y7" s="1"/>
      <c r="Z7" s="1"/>
      <c r="AA7" s="1"/>
    </row>
    <row r="8" spans="1:27" ht="18.95" customHeight="1" x14ac:dyDescent="0.2">
      <c r="A8" s="54" t="s">
        <v>130</v>
      </c>
      <c r="B8" s="75">
        <v>1158</v>
      </c>
      <c r="C8" s="42">
        <v>854</v>
      </c>
      <c r="D8" s="40">
        <v>783</v>
      </c>
      <c r="E8" s="99">
        <f t="shared" si="0"/>
        <v>-0.32383419689119175</v>
      </c>
      <c r="F8" s="41">
        <f t="shared" si="1"/>
        <v>-8.313817330210771E-2</v>
      </c>
      <c r="G8" s="1"/>
      <c r="H8" s="1"/>
      <c r="I8" s="1"/>
      <c r="J8" s="1"/>
      <c r="K8" s="1"/>
      <c r="L8" s="1"/>
      <c r="M8" s="1"/>
      <c r="N8" s="1"/>
      <c r="O8" s="1"/>
      <c r="P8" s="1"/>
      <c r="Q8" s="1"/>
      <c r="R8" s="1"/>
      <c r="S8" s="1"/>
      <c r="T8" s="1"/>
      <c r="U8" s="1"/>
      <c r="V8" s="1"/>
      <c r="W8" s="1"/>
      <c r="X8" s="1"/>
      <c r="Y8" s="1"/>
      <c r="Z8" s="1"/>
      <c r="AA8" s="1"/>
    </row>
    <row r="9" spans="1:27" ht="18.95" customHeight="1" x14ac:dyDescent="0.2">
      <c r="A9" s="54" t="s">
        <v>129</v>
      </c>
      <c r="B9" s="75">
        <v>3296</v>
      </c>
      <c r="C9" s="42">
        <v>4362</v>
      </c>
      <c r="D9" s="40">
        <v>4417</v>
      </c>
      <c r="E9" s="99">
        <f t="shared" si="0"/>
        <v>0.34010922330097082</v>
      </c>
      <c r="F9" s="41">
        <f t="shared" si="1"/>
        <v>1.2608895002292453E-2</v>
      </c>
      <c r="G9" s="1"/>
      <c r="H9" s="1"/>
      <c r="I9" s="1"/>
      <c r="J9" s="1"/>
      <c r="K9" s="1"/>
      <c r="L9" s="1"/>
      <c r="M9" s="1"/>
      <c r="N9" s="1"/>
      <c r="O9" s="1"/>
      <c r="P9" s="1"/>
      <c r="Q9" s="1"/>
      <c r="R9" s="1"/>
      <c r="S9" s="1"/>
      <c r="T9" s="1"/>
      <c r="U9" s="1"/>
      <c r="V9" s="1"/>
      <c r="W9" s="1"/>
      <c r="X9" s="1"/>
      <c r="Y9" s="1"/>
      <c r="Z9" s="1"/>
      <c r="AA9" s="1"/>
    </row>
    <row r="10" spans="1:27" ht="18.95" customHeight="1" x14ac:dyDescent="0.2">
      <c r="A10" s="54" t="s">
        <v>104</v>
      </c>
      <c r="B10" s="75">
        <v>1061</v>
      </c>
      <c r="C10" s="42">
        <v>1538</v>
      </c>
      <c r="D10" s="40">
        <v>1583</v>
      </c>
      <c r="E10" s="99">
        <f t="shared" si="0"/>
        <v>0.49198868991517442</v>
      </c>
      <c r="F10" s="41">
        <f t="shared" si="1"/>
        <v>2.925877763328999E-2</v>
      </c>
      <c r="G10" s="1"/>
      <c r="H10" s="1"/>
      <c r="I10" s="1"/>
      <c r="J10" s="1"/>
      <c r="K10" s="1"/>
      <c r="L10" s="1"/>
      <c r="M10" s="1"/>
      <c r="N10" s="1"/>
      <c r="O10" s="1"/>
      <c r="P10" s="1"/>
      <c r="Q10" s="1"/>
      <c r="R10" s="1"/>
      <c r="S10" s="1"/>
      <c r="T10" s="1"/>
      <c r="U10" s="1"/>
      <c r="V10" s="1"/>
      <c r="W10" s="1"/>
      <c r="X10" s="1"/>
      <c r="Y10" s="1"/>
      <c r="Z10" s="1"/>
      <c r="AA10" s="1"/>
    </row>
    <row r="11" spans="1:27" ht="18.95" customHeight="1" x14ac:dyDescent="0.2">
      <c r="A11" s="54" t="s">
        <v>105</v>
      </c>
      <c r="B11" s="75">
        <v>106</v>
      </c>
      <c r="C11" s="42">
        <v>84</v>
      </c>
      <c r="D11" s="40">
        <v>100</v>
      </c>
      <c r="E11" s="99">
        <f t="shared" si="0"/>
        <v>-5.6603773584905648E-2</v>
      </c>
      <c r="F11" s="41">
        <f t="shared" si="1"/>
        <v>0.19047619047619047</v>
      </c>
      <c r="G11" s="1"/>
      <c r="H11" s="1"/>
      <c r="I11" s="1"/>
      <c r="J11" s="1"/>
      <c r="K11" s="1"/>
      <c r="L11" s="1"/>
      <c r="M11" s="1"/>
      <c r="N11" s="1"/>
      <c r="O11" s="1"/>
      <c r="P11" s="1"/>
      <c r="Q11" s="1"/>
      <c r="R11" s="1"/>
      <c r="S11" s="1"/>
      <c r="T11" s="1"/>
      <c r="U11" s="1"/>
      <c r="V11" s="1"/>
      <c r="W11" s="1"/>
      <c r="X11" s="1"/>
      <c r="Y11" s="1"/>
      <c r="Z11" s="1"/>
      <c r="AA11" s="1"/>
    </row>
    <row r="12" spans="1:27" ht="18.95" customHeight="1" x14ac:dyDescent="0.2">
      <c r="A12" s="54" t="s">
        <v>196</v>
      </c>
      <c r="B12" s="75">
        <v>331</v>
      </c>
      <c r="C12" s="42">
        <v>322</v>
      </c>
      <c r="D12" s="40">
        <v>334</v>
      </c>
      <c r="E12" s="99">
        <f t="shared" si="0"/>
        <v>9.0634441087613649E-3</v>
      </c>
      <c r="F12" s="41">
        <f t="shared" si="1"/>
        <v>3.7267080745341685E-2</v>
      </c>
      <c r="G12" s="1"/>
      <c r="H12" s="1"/>
      <c r="I12" s="1"/>
      <c r="J12" s="1"/>
      <c r="K12" s="1"/>
      <c r="L12" s="1"/>
      <c r="M12" s="1"/>
      <c r="N12" s="1"/>
      <c r="O12" s="1"/>
      <c r="P12" s="1"/>
      <c r="Q12" s="1"/>
      <c r="R12" s="1"/>
      <c r="S12" s="1"/>
      <c r="T12" s="1"/>
      <c r="U12" s="1"/>
      <c r="V12" s="1"/>
      <c r="W12" s="1"/>
      <c r="X12" s="1"/>
      <c r="Y12" s="1"/>
      <c r="Z12" s="1"/>
      <c r="AA12" s="1"/>
    </row>
    <row r="13" spans="1:27" ht="18.95" customHeight="1" thickBot="1" x14ac:dyDescent="0.25">
      <c r="A13" s="11" t="s">
        <v>35</v>
      </c>
      <c r="B13" s="8">
        <f>SUM(B6:B12)</f>
        <v>27345</v>
      </c>
      <c r="C13" s="12">
        <f>SUM(C6:C12)</f>
        <v>27128</v>
      </c>
      <c r="D13" s="76">
        <f>SUM(D6:D12)</f>
        <v>27960</v>
      </c>
      <c r="E13" s="100">
        <f t="shared" si="0"/>
        <v>2.2490400438837099E-2</v>
      </c>
      <c r="F13" s="26">
        <f>(D13/C13)-1</f>
        <v>3.0669419050427527E-2</v>
      </c>
      <c r="G13" s="1"/>
      <c r="H13" s="1"/>
      <c r="I13" s="1"/>
      <c r="J13" s="1"/>
      <c r="K13" s="1"/>
      <c r="L13" s="1"/>
      <c r="M13" s="1"/>
      <c r="N13" s="1"/>
      <c r="O13" s="1"/>
      <c r="P13" s="1"/>
      <c r="Q13" s="1"/>
      <c r="R13" s="1"/>
      <c r="S13" s="1"/>
      <c r="T13" s="1"/>
      <c r="U13" s="1"/>
      <c r="V13" s="1"/>
      <c r="W13" s="1"/>
      <c r="X13" s="1"/>
      <c r="Y13" s="1"/>
      <c r="Z13" s="1"/>
      <c r="AA13" s="1"/>
    </row>
    <row r="14" spans="1:27" ht="13.5" customHeight="1" x14ac:dyDescent="0.2">
      <c r="A14" s="199" t="s">
        <v>200</v>
      </c>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2">
    <mergeCell ref="A4:A5"/>
    <mergeCell ref="B4:F4"/>
  </mergeCells>
  <printOptions horizontalCentered="1"/>
  <pageMargins left="0.23622047244094491" right="0.23622047244094491" top="0.74803149606299213" bottom="0.74803149606299213" header="0.31496062992125984" footer="0.31496062992125984"/>
  <pageSetup paperSize="9" orientation="portrait" verticalDpi="0" r:id="rId1"/>
  <ignoredErrors>
    <ignoredError sqref="B13:D13" formulaRange="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A88C-8021-47E8-8046-8221D91C3710}">
  <sheetPr>
    <pageSetUpPr fitToPage="1"/>
  </sheetPr>
  <dimension ref="A1:AA49"/>
  <sheetViews>
    <sheetView showGridLines="0" zoomScaleNormal="100" workbookViewId="0"/>
  </sheetViews>
  <sheetFormatPr defaultColWidth="9.140625" defaultRowHeight="12" x14ac:dyDescent="0.2"/>
  <cols>
    <col min="1" max="1" width="18.7109375" style="3" customWidth="1"/>
    <col min="2" max="13" width="7.85546875" style="3" customWidth="1"/>
    <col min="14" max="14" width="3.5703125" style="3" customWidth="1"/>
    <col min="15" max="16384" width="9.140625" style="3"/>
  </cols>
  <sheetData>
    <row r="1" spans="1:27" ht="6" customHeight="1" x14ac:dyDescent="0.2"/>
    <row r="2" spans="1:27" ht="18.95" customHeight="1" x14ac:dyDescent="0.25">
      <c r="A2" s="14" t="s">
        <v>168</v>
      </c>
      <c r="B2" s="15"/>
      <c r="C2" s="2"/>
      <c r="D2" s="2"/>
      <c r="E2" s="2"/>
      <c r="F2" s="1"/>
      <c r="G2" s="1"/>
      <c r="H2" s="1"/>
      <c r="I2" s="1"/>
      <c r="J2" s="1"/>
      <c r="K2" s="1"/>
      <c r="L2" s="1"/>
      <c r="M2" s="1" t="s">
        <v>153</v>
      </c>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7" t="str">
        <f>+'1'!A4</f>
        <v>Janeiro-junho</v>
      </c>
      <c r="B4" s="245" t="s">
        <v>31</v>
      </c>
      <c r="C4" s="246"/>
      <c r="D4" s="247"/>
      <c r="E4" s="246" t="s">
        <v>18</v>
      </c>
      <c r="F4" s="246"/>
      <c r="G4" s="246"/>
      <c r="H4" s="245" t="s">
        <v>20</v>
      </c>
      <c r="I4" s="246"/>
      <c r="J4" s="247"/>
      <c r="K4" s="246" t="s">
        <v>142</v>
      </c>
      <c r="L4" s="246"/>
      <c r="M4" s="246"/>
      <c r="N4" s="1"/>
      <c r="O4" s="1"/>
      <c r="P4" s="1"/>
      <c r="Q4" s="1"/>
      <c r="R4" s="1"/>
      <c r="S4" s="1"/>
      <c r="T4" s="1"/>
      <c r="U4" s="1"/>
      <c r="V4" s="1"/>
      <c r="W4" s="1"/>
      <c r="X4" s="1"/>
      <c r="Y4" s="1"/>
      <c r="Z4" s="1"/>
      <c r="AA4" s="1"/>
    </row>
    <row r="5" spans="1:27" ht="30" customHeight="1" x14ac:dyDescent="0.2">
      <c r="A5" s="257"/>
      <c r="B5" s="17">
        <v>2019</v>
      </c>
      <c r="C5" s="18">
        <v>2023</v>
      </c>
      <c r="D5" s="210">
        <v>2024</v>
      </c>
      <c r="E5" s="17">
        <v>2019</v>
      </c>
      <c r="F5" s="18">
        <v>2023</v>
      </c>
      <c r="G5" s="210">
        <v>2024</v>
      </c>
      <c r="H5" s="17">
        <v>2019</v>
      </c>
      <c r="I5" s="18">
        <v>2023</v>
      </c>
      <c r="J5" s="210">
        <v>2024</v>
      </c>
      <c r="K5" s="17">
        <v>2019</v>
      </c>
      <c r="L5" s="18">
        <v>2023</v>
      </c>
      <c r="M5" s="210">
        <v>2024</v>
      </c>
      <c r="N5" s="1"/>
      <c r="O5" s="1"/>
      <c r="P5" s="1"/>
      <c r="Q5" s="1"/>
      <c r="R5" s="1"/>
      <c r="S5" s="1"/>
      <c r="T5" s="1"/>
      <c r="U5" s="1"/>
      <c r="V5" s="1"/>
      <c r="W5" s="1"/>
      <c r="X5" s="1"/>
      <c r="Y5" s="1"/>
      <c r="Z5" s="1"/>
      <c r="AA5" s="1"/>
    </row>
    <row r="6" spans="1:27" ht="17.100000000000001" customHeight="1" x14ac:dyDescent="0.2">
      <c r="A6" s="67" t="s">
        <v>103</v>
      </c>
      <c r="B6" s="68">
        <v>37</v>
      </c>
      <c r="C6" s="69">
        <v>33</v>
      </c>
      <c r="D6" s="70">
        <v>33</v>
      </c>
      <c r="E6" s="71">
        <v>228</v>
      </c>
      <c r="F6" s="71">
        <v>159</v>
      </c>
      <c r="G6" s="71">
        <v>212</v>
      </c>
      <c r="H6" s="72">
        <v>2457</v>
      </c>
      <c r="I6" s="69">
        <v>2133</v>
      </c>
      <c r="J6" s="70">
        <v>2253</v>
      </c>
      <c r="K6" s="71">
        <f t="shared" ref="K6:K13" si="0">B6+E6+H6</f>
        <v>2722</v>
      </c>
      <c r="L6" s="71">
        <f t="shared" ref="L6:L13" si="1">C6+F6+I6</f>
        <v>2325</v>
      </c>
      <c r="M6" s="71">
        <f t="shared" ref="M6:M13" si="2">D6+G6+J6</f>
        <v>2498</v>
      </c>
      <c r="N6" s="1"/>
      <c r="O6" s="1"/>
      <c r="P6" s="1"/>
      <c r="Q6" s="1"/>
      <c r="R6" s="1"/>
      <c r="S6" s="1"/>
      <c r="T6" s="1"/>
      <c r="U6" s="1"/>
      <c r="V6" s="1"/>
      <c r="W6" s="1"/>
      <c r="X6" s="1"/>
      <c r="Y6" s="1"/>
      <c r="Z6" s="1"/>
      <c r="AA6" s="1"/>
    </row>
    <row r="7" spans="1:27" ht="17.100000000000001" customHeight="1" x14ac:dyDescent="0.2">
      <c r="A7" s="54" t="s">
        <v>134</v>
      </c>
      <c r="B7" s="73">
        <v>107</v>
      </c>
      <c r="C7" s="71">
        <v>102</v>
      </c>
      <c r="D7" s="74">
        <v>94</v>
      </c>
      <c r="E7" s="71">
        <v>438</v>
      </c>
      <c r="F7" s="71">
        <v>426</v>
      </c>
      <c r="G7" s="71">
        <v>437</v>
      </c>
      <c r="H7" s="75">
        <v>11910</v>
      </c>
      <c r="I7" s="71">
        <v>10388</v>
      </c>
      <c r="J7" s="74">
        <v>10939</v>
      </c>
      <c r="K7" s="71">
        <f t="shared" si="0"/>
        <v>12455</v>
      </c>
      <c r="L7" s="71">
        <f t="shared" si="1"/>
        <v>10916</v>
      </c>
      <c r="M7" s="71">
        <f t="shared" si="2"/>
        <v>11470</v>
      </c>
      <c r="N7" s="1"/>
      <c r="O7" s="1"/>
      <c r="P7" s="1"/>
      <c r="Q7" s="1"/>
      <c r="R7" s="1"/>
      <c r="S7" s="1"/>
      <c r="T7" s="1"/>
      <c r="U7" s="1"/>
      <c r="V7" s="1"/>
      <c r="W7" s="1"/>
      <c r="X7" s="1"/>
      <c r="Y7" s="1"/>
      <c r="Z7" s="1"/>
      <c r="AA7" s="1"/>
    </row>
    <row r="8" spans="1:27" ht="17.100000000000001" customHeight="1" x14ac:dyDescent="0.2">
      <c r="A8" s="54" t="s">
        <v>135</v>
      </c>
      <c r="B8" s="73">
        <v>3</v>
      </c>
      <c r="C8" s="71">
        <v>4</v>
      </c>
      <c r="D8" s="74">
        <v>2</v>
      </c>
      <c r="E8" s="71">
        <v>13</v>
      </c>
      <c r="F8" s="71">
        <v>15</v>
      </c>
      <c r="G8" s="71">
        <v>4</v>
      </c>
      <c r="H8" s="75">
        <v>261</v>
      </c>
      <c r="I8" s="71">
        <v>250</v>
      </c>
      <c r="J8" s="74">
        <v>242</v>
      </c>
      <c r="K8" s="71">
        <f t="shared" si="0"/>
        <v>277</v>
      </c>
      <c r="L8" s="71">
        <f t="shared" si="1"/>
        <v>269</v>
      </c>
      <c r="M8" s="71">
        <f t="shared" si="2"/>
        <v>248</v>
      </c>
      <c r="N8" s="1"/>
      <c r="O8" s="1"/>
      <c r="P8" s="1"/>
      <c r="Q8" s="1"/>
      <c r="R8" s="1"/>
      <c r="S8" s="1"/>
      <c r="T8" s="1"/>
      <c r="U8" s="1"/>
      <c r="V8" s="1"/>
      <c r="W8" s="1"/>
      <c r="X8" s="1"/>
      <c r="Y8" s="1"/>
      <c r="Z8" s="1"/>
      <c r="AA8" s="1"/>
    </row>
    <row r="9" spans="1:27" ht="17.100000000000001" customHeight="1" x14ac:dyDescent="0.2">
      <c r="A9" s="54" t="s">
        <v>130</v>
      </c>
      <c r="B9" s="73">
        <v>13</v>
      </c>
      <c r="C9" s="71">
        <v>12</v>
      </c>
      <c r="D9" s="74">
        <v>12</v>
      </c>
      <c r="E9" s="71">
        <v>65</v>
      </c>
      <c r="F9" s="71">
        <v>61</v>
      </c>
      <c r="G9" s="71">
        <v>65</v>
      </c>
      <c r="H9" s="75">
        <v>1124</v>
      </c>
      <c r="I9" s="71">
        <v>801</v>
      </c>
      <c r="J9" s="74">
        <v>733</v>
      </c>
      <c r="K9" s="71">
        <f t="shared" si="0"/>
        <v>1202</v>
      </c>
      <c r="L9" s="71">
        <f t="shared" si="1"/>
        <v>874</v>
      </c>
      <c r="M9" s="71">
        <f t="shared" si="2"/>
        <v>810</v>
      </c>
      <c r="N9" s="1"/>
      <c r="O9" s="1"/>
      <c r="P9" s="1"/>
      <c r="Q9" s="1"/>
      <c r="R9" s="1"/>
      <c r="S9" s="1"/>
      <c r="T9" s="1"/>
      <c r="U9" s="1"/>
      <c r="V9" s="1"/>
      <c r="W9" s="1"/>
      <c r="X9" s="1"/>
      <c r="Y9" s="1"/>
      <c r="Z9" s="1"/>
      <c r="AA9" s="1"/>
    </row>
    <row r="10" spans="1:27" ht="17.100000000000001" customHeight="1" x14ac:dyDescent="0.2">
      <c r="A10" s="54" t="s">
        <v>129</v>
      </c>
      <c r="B10" s="73">
        <v>49</v>
      </c>
      <c r="C10" s="71">
        <v>62</v>
      </c>
      <c r="D10" s="74">
        <v>55</v>
      </c>
      <c r="E10" s="71">
        <v>222</v>
      </c>
      <c r="F10" s="71">
        <v>375</v>
      </c>
      <c r="G10" s="71">
        <v>372</v>
      </c>
      <c r="H10" s="75">
        <v>3133</v>
      </c>
      <c r="I10" s="71">
        <v>4095</v>
      </c>
      <c r="J10" s="74">
        <v>4149</v>
      </c>
      <c r="K10" s="71">
        <f t="shared" si="0"/>
        <v>3404</v>
      </c>
      <c r="L10" s="71">
        <f t="shared" si="1"/>
        <v>4532</v>
      </c>
      <c r="M10" s="71">
        <f t="shared" si="2"/>
        <v>4576</v>
      </c>
      <c r="N10" s="1"/>
      <c r="O10" s="1"/>
      <c r="P10" s="1"/>
      <c r="Q10" s="1"/>
      <c r="R10" s="1"/>
      <c r="S10" s="1"/>
      <c r="T10" s="1"/>
      <c r="U10" s="1"/>
      <c r="V10" s="1"/>
      <c r="W10" s="1"/>
      <c r="X10" s="1"/>
      <c r="Y10" s="1"/>
      <c r="Z10" s="1"/>
      <c r="AA10" s="1"/>
    </row>
    <row r="11" spans="1:27" ht="17.100000000000001" customHeight="1" x14ac:dyDescent="0.2">
      <c r="A11" s="54" t="s">
        <v>104</v>
      </c>
      <c r="B11" s="73">
        <v>9</v>
      </c>
      <c r="C11" s="71">
        <v>12</v>
      </c>
      <c r="D11" s="74">
        <v>9</v>
      </c>
      <c r="E11" s="71">
        <v>49</v>
      </c>
      <c r="F11" s="71">
        <v>72</v>
      </c>
      <c r="G11" s="71">
        <v>68</v>
      </c>
      <c r="H11" s="75">
        <v>950</v>
      </c>
      <c r="I11" s="71">
        <v>1422</v>
      </c>
      <c r="J11" s="74">
        <v>1484</v>
      </c>
      <c r="K11" s="71">
        <f t="shared" si="0"/>
        <v>1008</v>
      </c>
      <c r="L11" s="71">
        <f t="shared" si="1"/>
        <v>1506</v>
      </c>
      <c r="M11" s="71">
        <f t="shared" si="2"/>
        <v>1561</v>
      </c>
      <c r="N11" s="1"/>
      <c r="O11" s="1"/>
      <c r="P11" s="1"/>
      <c r="Q11" s="1"/>
      <c r="R11" s="1"/>
      <c r="S11" s="1"/>
      <c r="T11" s="1"/>
      <c r="U11" s="1"/>
      <c r="V11" s="1"/>
      <c r="W11" s="1"/>
      <c r="X11" s="1"/>
      <c r="Y11" s="1"/>
      <c r="Z11" s="1"/>
      <c r="AA11" s="1"/>
    </row>
    <row r="12" spans="1:27" ht="17.100000000000001" customHeight="1" x14ac:dyDescent="0.2">
      <c r="A12" s="54" t="s">
        <v>105</v>
      </c>
      <c r="B12" s="73">
        <v>6</v>
      </c>
      <c r="C12" s="71">
        <v>4</v>
      </c>
      <c r="D12" s="74">
        <v>6</v>
      </c>
      <c r="E12" s="71">
        <v>15</v>
      </c>
      <c r="F12" s="71">
        <v>9</v>
      </c>
      <c r="G12" s="71">
        <v>12</v>
      </c>
      <c r="H12" s="75">
        <v>39</v>
      </c>
      <c r="I12" s="71">
        <v>48</v>
      </c>
      <c r="J12" s="74">
        <v>50</v>
      </c>
      <c r="K12" s="71">
        <f t="shared" si="0"/>
        <v>60</v>
      </c>
      <c r="L12" s="71">
        <f t="shared" si="1"/>
        <v>61</v>
      </c>
      <c r="M12" s="71">
        <f t="shared" si="2"/>
        <v>68</v>
      </c>
      <c r="N12" s="1"/>
      <c r="O12" s="1"/>
      <c r="P12" s="1"/>
      <c r="Q12" s="1"/>
      <c r="R12" s="1"/>
      <c r="S12" s="1"/>
      <c r="T12" s="1"/>
      <c r="U12" s="1"/>
      <c r="V12" s="1"/>
      <c r="W12" s="1"/>
      <c r="X12" s="1"/>
      <c r="Y12" s="1"/>
      <c r="Z12" s="1"/>
      <c r="AA12" s="1"/>
    </row>
    <row r="13" spans="1:27" ht="17.100000000000001" customHeight="1" x14ac:dyDescent="0.2">
      <c r="A13" s="54" t="s">
        <v>136</v>
      </c>
      <c r="B13" s="73">
        <v>2</v>
      </c>
      <c r="C13" s="71">
        <v>4</v>
      </c>
      <c r="D13" s="74">
        <v>3</v>
      </c>
      <c r="E13" s="71">
        <v>18</v>
      </c>
      <c r="F13" s="71">
        <v>11</v>
      </c>
      <c r="G13" s="71">
        <v>14</v>
      </c>
      <c r="H13" s="75">
        <v>212</v>
      </c>
      <c r="I13" s="71">
        <v>138</v>
      </c>
      <c r="J13" s="74">
        <v>117</v>
      </c>
      <c r="K13" s="71">
        <f t="shared" si="0"/>
        <v>232</v>
      </c>
      <c r="L13" s="71">
        <f t="shared" si="1"/>
        <v>153</v>
      </c>
      <c r="M13" s="71">
        <f t="shared" si="2"/>
        <v>134</v>
      </c>
      <c r="N13" s="1"/>
      <c r="O13" s="1"/>
      <c r="P13" s="1"/>
      <c r="Q13" s="1"/>
      <c r="R13" s="1"/>
      <c r="S13" s="1"/>
      <c r="T13" s="1"/>
      <c r="U13" s="1"/>
      <c r="V13" s="1"/>
      <c r="W13" s="1"/>
      <c r="X13" s="1"/>
      <c r="Y13" s="1"/>
      <c r="Z13" s="1"/>
      <c r="AA13" s="1"/>
    </row>
    <row r="14" spans="1:27" ht="17.100000000000001" customHeight="1" thickBot="1" x14ac:dyDescent="0.25">
      <c r="A14" s="11" t="s">
        <v>35</v>
      </c>
      <c r="B14" s="8">
        <f>SUM(B6:B13)</f>
        <v>226</v>
      </c>
      <c r="C14" s="12">
        <f t="shared" ref="C14:M14" si="3">SUM(C6:C13)</f>
        <v>233</v>
      </c>
      <c r="D14" s="76">
        <f t="shared" si="3"/>
        <v>214</v>
      </c>
      <c r="E14" s="12">
        <f t="shared" si="3"/>
        <v>1048</v>
      </c>
      <c r="F14" s="12">
        <f t="shared" si="3"/>
        <v>1128</v>
      </c>
      <c r="G14" s="12">
        <f t="shared" si="3"/>
        <v>1184</v>
      </c>
      <c r="H14" s="8">
        <f t="shared" si="3"/>
        <v>20086</v>
      </c>
      <c r="I14" s="12">
        <f t="shared" si="3"/>
        <v>19275</v>
      </c>
      <c r="J14" s="76">
        <f t="shared" si="3"/>
        <v>19967</v>
      </c>
      <c r="K14" s="12">
        <f t="shared" si="3"/>
        <v>21360</v>
      </c>
      <c r="L14" s="12">
        <f t="shared" si="3"/>
        <v>20636</v>
      </c>
      <c r="M14" s="12">
        <f t="shared" si="3"/>
        <v>21365</v>
      </c>
      <c r="N14" s="1"/>
      <c r="O14" s="1"/>
      <c r="P14" s="1"/>
      <c r="Q14" s="1"/>
      <c r="R14" s="1"/>
      <c r="S14" s="1"/>
      <c r="T14" s="1"/>
      <c r="U14" s="1"/>
      <c r="V14" s="1"/>
      <c r="W14" s="1"/>
      <c r="X14" s="1"/>
      <c r="Y14" s="1"/>
      <c r="Z14" s="1"/>
      <c r="AA14" s="1"/>
    </row>
    <row r="15" spans="1:27" ht="13.5" customHeight="1" x14ac:dyDescent="0.2">
      <c r="A15" s="199" t="s">
        <v>200</v>
      </c>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99"/>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5">
      <c r="A17" s="14" t="s">
        <v>169</v>
      </c>
      <c r="B17" s="2"/>
      <c r="C17" s="2"/>
      <c r="D17" s="2"/>
      <c r="E17" s="1"/>
      <c r="F17" s="1"/>
      <c r="G17" s="1"/>
      <c r="H17" s="1"/>
      <c r="I17" s="1"/>
      <c r="J17" s="1"/>
      <c r="K17" s="1"/>
      <c r="L17" s="1"/>
      <c r="M17" s="1"/>
      <c r="N17" s="1"/>
      <c r="O17" s="1"/>
      <c r="P17" s="1"/>
      <c r="R17" s="1"/>
      <c r="S17" s="1"/>
      <c r="T17" s="1"/>
      <c r="U17" s="1"/>
      <c r="V17" s="1"/>
      <c r="W17" s="1"/>
      <c r="X17" s="1"/>
      <c r="Y17" s="1"/>
      <c r="Z17" s="1"/>
      <c r="AA17" s="1"/>
    </row>
    <row r="18" spans="1:27" ht="10.5" customHeight="1" thickBot="1" x14ac:dyDescent="0.25">
      <c r="A18" s="2"/>
      <c r="B18" s="2"/>
      <c r="C18" s="2"/>
      <c r="D18" s="2"/>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257" t="str">
        <f>+'1'!A4</f>
        <v>Janeiro-junho</v>
      </c>
      <c r="B19" s="245" t="s">
        <v>31</v>
      </c>
      <c r="C19" s="246"/>
      <c r="D19" s="247"/>
      <c r="E19" s="246" t="s">
        <v>18</v>
      </c>
      <c r="F19" s="246"/>
      <c r="G19" s="246"/>
      <c r="H19" s="245" t="s">
        <v>20</v>
      </c>
      <c r="I19" s="246"/>
      <c r="J19" s="247"/>
      <c r="K19" s="246" t="s">
        <v>142</v>
      </c>
      <c r="L19" s="246"/>
      <c r="M19" s="246"/>
      <c r="N19" s="1"/>
      <c r="O19" s="1"/>
      <c r="P19" s="1"/>
      <c r="Q19" s="1"/>
      <c r="R19" s="1"/>
      <c r="S19" s="1"/>
      <c r="T19" s="1"/>
      <c r="U19" s="1"/>
      <c r="V19" s="1"/>
      <c r="W19" s="1"/>
      <c r="X19" s="1"/>
      <c r="Y19" s="1"/>
      <c r="Z19" s="1"/>
      <c r="AA19" s="1"/>
    </row>
    <row r="20" spans="1:27" ht="18.95" customHeight="1" x14ac:dyDescent="0.2">
      <c r="A20" s="257"/>
      <c r="B20" s="259" t="s">
        <v>147</v>
      </c>
      <c r="C20" s="258"/>
      <c r="D20" s="258"/>
      <c r="E20" s="258"/>
      <c r="F20" s="258"/>
      <c r="G20" s="258"/>
      <c r="H20" s="258"/>
      <c r="I20" s="258"/>
      <c r="J20" s="258"/>
      <c r="K20" s="258"/>
      <c r="L20" s="258"/>
      <c r="M20" s="258"/>
      <c r="N20" s="1"/>
      <c r="O20" s="1"/>
      <c r="P20" s="1"/>
      <c r="Q20" s="1"/>
      <c r="R20" s="1"/>
      <c r="S20" s="1"/>
      <c r="T20" s="1"/>
      <c r="U20" s="1"/>
      <c r="V20" s="1"/>
      <c r="W20" s="1"/>
      <c r="X20" s="1"/>
      <c r="Y20" s="1"/>
      <c r="Z20" s="1"/>
      <c r="AA20" s="1"/>
    </row>
    <row r="21" spans="1:27" ht="18.95" customHeight="1" x14ac:dyDescent="0.2">
      <c r="A21" s="5"/>
      <c r="B21" s="77" t="s">
        <v>188</v>
      </c>
      <c r="C21" s="78" t="s">
        <v>189</v>
      </c>
      <c r="D21" s="78"/>
      <c r="E21" s="77" t="s">
        <v>188</v>
      </c>
      <c r="F21" s="78" t="s">
        <v>189</v>
      </c>
      <c r="G21" s="78"/>
      <c r="H21" s="77" t="s">
        <v>188</v>
      </c>
      <c r="I21" s="78" t="s">
        <v>189</v>
      </c>
      <c r="J21" s="79"/>
      <c r="K21" s="77" t="s">
        <v>188</v>
      </c>
      <c r="L21" s="78" t="s">
        <v>189</v>
      </c>
      <c r="M21" s="78"/>
      <c r="N21" s="1"/>
      <c r="O21" s="1"/>
      <c r="P21" s="1"/>
      <c r="Q21" s="1"/>
      <c r="R21" s="1"/>
      <c r="S21" s="1"/>
      <c r="T21" s="1"/>
      <c r="U21" s="1"/>
      <c r="V21" s="1"/>
      <c r="W21" s="1"/>
      <c r="X21" s="1"/>
      <c r="Y21" s="1"/>
      <c r="Z21" s="1"/>
      <c r="AA21" s="1"/>
    </row>
    <row r="22" spans="1:27" ht="17.100000000000001" customHeight="1" x14ac:dyDescent="0.2">
      <c r="A22" s="80" t="s">
        <v>103</v>
      </c>
      <c r="B22" s="81">
        <f>(D6/B6)-1</f>
        <v>-0.10810810810810811</v>
      </c>
      <c r="C22" s="82">
        <f>(D6/C6)-1</f>
        <v>0</v>
      </c>
      <c r="D22" s="83"/>
      <c r="E22" s="84">
        <f>(G6/E6)-1</f>
        <v>-7.0175438596491224E-2</v>
      </c>
      <c r="F22" s="84">
        <f>(G6/F6)-1</f>
        <v>0.33333333333333326</v>
      </c>
      <c r="G22" s="85"/>
      <c r="H22" s="81">
        <f>(J6/H6)-1</f>
        <v>-8.3028083028083066E-2</v>
      </c>
      <c r="I22" s="82">
        <f>(J6/I6)-1</f>
        <v>5.6258790436005679E-2</v>
      </c>
      <c r="J22" s="83"/>
      <c r="K22" s="84">
        <f>(M6/K6)-1</f>
        <v>-8.2292432035268148E-2</v>
      </c>
      <c r="L22" s="84">
        <f>(M6/L6)-1</f>
        <v>7.4408602150537684E-2</v>
      </c>
      <c r="M22" s="1"/>
      <c r="N22" s="1"/>
      <c r="O22" s="1"/>
      <c r="P22" s="1"/>
      <c r="Q22" s="1"/>
      <c r="R22" s="1"/>
      <c r="S22" s="1"/>
      <c r="T22" s="1"/>
      <c r="U22" s="1"/>
      <c r="V22" s="1"/>
      <c r="W22" s="1"/>
      <c r="X22" s="1"/>
      <c r="Y22" s="1"/>
      <c r="Z22" s="1"/>
      <c r="AA22" s="1"/>
    </row>
    <row r="23" spans="1:27" ht="17.100000000000001" customHeight="1" x14ac:dyDescent="0.2">
      <c r="A23" s="80" t="s">
        <v>134</v>
      </c>
      <c r="B23" s="86">
        <f t="shared" ref="B23:B30" si="4">(D7/B7)-1</f>
        <v>-0.12149532710280375</v>
      </c>
      <c r="C23" s="84">
        <f>(D7/C7)-1</f>
        <v>-7.8431372549019662E-2</v>
      </c>
      <c r="D23" s="87"/>
      <c r="E23" s="84">
        <f t="shared" ref="E23:E30" si="5">(G7/E7)-1</f>
        <v>-2.2831050228310223E-3</v>
      </c>
      <c r="F23" s="84">
        <f>(G7/F7)-1</f>
        <v>2.5821596244131495E-2</v>
      </c>
      <c r="G23" s="85"/>
      <c r="H23" s="86">
        <f t="shared" ref="H23:H30" si="6">(J7/H7)-1</f>
        <v>-8.1528127623845537E-2</v>
      </c>
      <c r="I23" s="84">
        <f>(J7/I7)-1</f>
        <v>5.304197150558343E-2</v>
      </c>
      <c r="J23" s="87"/>
      <c r="K23" s="84">
        <f t="shared" ref="K23:K30" si="7">(M7/K7)-1</f>
        <v>-7.9084704937775974E-2</v>
      </c>
      <c r="L23" s="84">
        <f>(M7/L7)-1</f>
        <v>5.0751190912422084E-2</v>
      </c>
      <c r="M23" s="1"/>
      <c r="N23" s="1"/>
      <c r="O23" s="1"/>
      <c r="P23" s="1"/>
      <c r="Q23" s="1"/>
      <c r="R23" s="1"/>
      <c r="S23" s="1"/>
      <c r="T23" s="1"/>
      <c r="U23" s="1"/>
      <c r="V23" s="1"/>
      <c r="W23" s="1"/>
      <c r="X23" s="1"/>
      <c r="Y23" s="1"/>
      <c r="Z23" s="1"/>
      <c r="AA23" s="1"/>
    </row>
    <row r="24" spans="1:27" ht="17.100000000000001" customHeight="1" x14ac:dyDescent="0.2">
      <c r="A24" s="80" t="s">
        <v>135</v>
      </c>
      <c r="B24" s="86">
        <f t="shared" si="4"/>
        <v>-0.33333333333333337</v>
      </c>
      <c r="C24" s="84">
        <f t="shared" ref="C24:C30" si="8">(D8/C8)-1</f>
        <v>-0.5</v>
      </c>
      <c r="D24" s="87"/>
      <c r="E24" s="84">
        <f t="shared" si="5"/>
        <v>-0.69230769230769229</v>
      </c>
      <c r="F24" s="84">
        <f t="shared" ref="F24:F30" si="9">(G8/F8)-1</f>
        <v>-0.73333333333333339</v>
      </c>
      <c r="G24" s="85"/>
      <c r="H24" s="86">
        <f t="shared" si="6"/>
        <v>-7.2796934865900331E-2</v>
      </c>
      <c r="I24" s="84">
        <f t="shared" ref="I24:I30" si="10">(J8/I8)-1</f>
        <v>-3.2000000000000028E-2</v>
      </c>
      <c r="J24" s="87"/>
      <c r="K24" s="84">
        <f t="shared" si="7"/>
        <v>-0.10469314079422387</v>
      </c>
      <c r="L24" s="84">
        <f t="shared" ref="L24:L30" si="11">(M8/L8)-1</f>
        <v>-7.8066914498141293E-2</v>
      </c>
      <c r="M24" s="1"/>
      <c r="N24" s="1"/>
      <c r="O24" s="1"/>
      <c r="P24" s="1"/>
      <c r="Q24" s="1"/>
      <c r="R24" s="1"/>
      <c r="S24" s="1"/>
      <c r="T24" s="1"/>
      <c r="U24" s="1"/>
      <c r="V24" s="1"/>
      <c r="W24" s="1"/>
      <c r="X24" s="1"/>
      <c r="Y24" s="1"/>
      <c r="Z24" s="1"/>
      <c r="AA24" s="1"/>
    </row>
    <row r="25" spans="1:27" ht="17.100000000000001" customHeight="1" x14ac:dyDescent="0.2">
      <c r="A25" s="80" t="s">
        <v>130</v>
      </c>
      <c r="B25" s="86">
        <f t="shared" si="4"/>
        <v>-7.6923076923076872E-2</v>
      </c>
      <c r="C25" s="84">
        <f t="shared" si="8"/>
        <v>0</v>
      </c>
      <c r="D25" s="87"/>
      <c r="E25" s="84">
        <f t="shared" si="5"/>
        <v>0</v>
      </c>
      <c r="F25" s="84">
        <f t="shared" si="9"/>
        <v>6.5573770491803351E-2</v>
      </c>
      <c r="G25" s="85"/>
      <c r="H25" s="86">
        <f t="shared" si="6"/>
        <v>-0.34786476868327398</v>
      </c>
      <c r="I25" s="84">
        <f t="shared" si="10"/>
        <v>-8.4893882646691621E-2</v>
      </c>
      <c r="J25" s="87"/>
      <c r="K25" s="84">
        <f t="shared" si="7"/>
        <v>-0.32612312811980038</v>
      </c>
      <c r="L25" s="84">
        <f t="shared" si="11"/>
        <v>-7.3226544622425616E-2</v>
      </c>
      <c r="M25" s="1"/>
      <c r="N25" s="1"/>
      <c r="O25" s="1"/>
      <c r="P25" s="1"/>
      <c r="Q25" s="1"/>
      <c r="R25" s="1"/>
      <c r="S25" s="1"/>
      <c r="T25" s="1"/>
      <c r="U25" s="1"/>
      <c r="V25" s="1"/>
      <c r="W25" s="1"/>
      <c r="X25" s="1"/>
      <c r="Y25" s="1"/>
      <c r="Z25" s="1"/>
      <c r="AA25" s="1"/>
    </row>
    <row r="26" spans="1:27" ht="17.100000000000001" customHeight="1" x14ac:dyDescent="0.2">
      <c r="A26" s="80" t="s">
        <v>129</v>
      </c>
      <c r="B26" s="86">
        <f t="shared" si="4"/>
        <v>0.12244897959183665</v>
      </c>
      <c r="C26" s="84">
        <f t="shared" si="8"/>
        <v>-0.11290322580645162</v>
      </c>
      <c r="D26" s="87"/>
      <c r="E26" s="84">
        <f t="shared" si="5"/>
        <v>0.67567567567567566</v>
      </c>
      <c r="F26" s="84">
        <f t="shared" si="9"/>
        <v>-8.0000000000000071E-3</v>
      </c>
      <c r="G26" s="85"/>
      <c r="H26" s="86">
        <f t="shared" si="6"/>
        <v>0.32428981806575163</v>
      </c>
      <c r="I26" s="84">
        <f t="shared" si="10"/>
        <v>1.318681318681314E-2</v>
      </c>
      <c r="J26" s="87"/>
      <c r="K26" s="84">
        <f t="shared" si="7"/>
        <v>0.34430082256169214</v>
      </c>
      <c r="L26" s="84">
        <f t="shared" si="11"/>
        <v>9.7087378640776656E-3</v>
      </c>
      <c r="M26" s="1"/>
      <c r="N26" s="1"/>
      <c r="O26" s="1"/>
      <c r="P26" s="1"/>
      <c r="Q26" s="1"/>
      <c r="R26" s="1"/>
      <c r="S26" s="1"/>
      <c r="T26" s="1"/>
      <c r="U26" s="1"/>
      <c r="V26" s="1"/>
      <c r="W26" s="1"/>
      <c r="X26" s="1"/>
      <c r="Y26" s="1"/>
      <c r="Z26" s="1"/>
      <c r="AA26" s="1"/>
    </row>
    <row r="27" spans="1:27" ht="17.100000000000001" customHeight="1" x14ac:dyDescent="0.2">
      <c r="A27" s="80" t="s">
        <v>104</v>
      </c>
      <c r="B27" s="86">
        <f t="shared" si="4"/>
        <v>0</v>
      </c>
      <c r="C27" s="84">
        <f t="shared" si="8"/>
        <v>-0.25</v>
      </c>
      <c r="D27" s="87"/>
      <c r="E27" s="84">
        <f t="shared" si="5"/>
        <v>0.38775510204081631</v>
      </c>
      <c r="F27" s="84">
        <f t="shared" si="9"/>
        <v>-5.555555555555558E-2</v>
      </c>
      <c r="G27" s="85"/>
      <c r="H27" s="86">
        <f t="shared" si="6"/>
        <v>0.56210526315789466</v>
      </c>
      <c r="I27" s="84">
        <f t="shared" si="10"/>
        <v>4.3600562587904346E-2</v>
      </c>
      <c r="J27" s="87"/>
      <c r="K27" s="84">
        <f t="shared" si="7"/>
        <v>0.54861111111111116</v>
      </c>
      <c r="L27" s="84">
        <f t="shared" si="11"/>
        <v>3.6520584329349237E-2</v>
      </c>
      <c r="M27" s="1"/>
      <c r="N27" s="1"/>
      <c r="O27" s="1"/>
      <c r="P27" s="1"/>
      <c r="Q27" s="1"/>
      <c r="R27" s="1"/>
      <c r="S27" s="1"/>
      <c r="T27" s="1"/>
      <c r="U27" s="1"/>
      <c r="V27" s="1"/>
      <c r="W27" s="1"/>
      <c r="X27" s="1"/>
      <c r="Y27" s="1"/>
      <c r="Z27" s="1"/>
      <c r="AA27" s="1"/>
    </row>
    <row r="28" spans="1:27" ht="17.100000000000001" customHeight="1" x14ac:dyDescent="0.2">
      <c r="A28" s="80" t="s">
        <v>105</v>
      </c>
      <c r="B28" s="86">
        <f t="shared" si="4"/>
        <v>0</v>
      </c>
      <c r="C28" s="84">
        <f>(D12/C12)-1</f>
        <v>0.5</v>
      </c>
      <c r="D28" s="87"/>
      <c r="E28" s="84">
        <f t="shared" si="5"/>
        <v>-0.19999999999999996</v>
      </c>
      <c r="F28" s="84">
        <f>(G12/F12)-1</f>
        <v>0.33333333333333326</v>
      </c>
      <c r="G28" s="85"/>
      <c r="H28" s="86">
        <f t="shared" si="6"/>
        <v>0.28205128205128216</v>
      </c>
      <c r="I28" s="84">
        <f>(J12/I12)-1</f>
        <v>4.1666666666666741E-2</v>
      </c>
      <c r="J28" s="87"/>
      <c r="K28" s="84">
        <f t="shared" si="7"/>
        <v>0.1333333333333333</v>
      </c>
      <c r="L28" s="84">
        <f>(M12/L12)-1</f>
        <v>0.11475409836065564</v>
      </c>
      <c r="M28" s="1"/>
      <c r="N28" s="1"/>
      <c r="O28" s="1"/>
      <c r="P28" s="1"/>
      <c r="Q28" s="1"/>
      <c r="R28" s="1"/>
      <c r="S28" s="1"/>
      <c r="T28" s="1"/>
      <c r="U28" s="1"/>
      <c r="V28" s="1"/>
      <c r="W28" s="1"/>
      <c r="X28" s="1"/>
      <c r="Y28" s="1"/>
      <c r="Z28" s="1"/>
      <c r="AA28" s="1"/>
    </row>
    <row r="29" spans="1:27" ht="17.100000000000001" customHeight="1" x14ac:dyDescent="0.2">
      <c r="A29" s="54" t="s">
        <v>136</v>
      </c>
      <c r="B29" s="86">
        <f t="shared" si="4"/>
        <v>0.5</v>
      </c>
      <c r="C29" s="84">
        <f t="shared" si="8"/>
        <v>-0.25</v>
      </c>
      <c r="D29" s="87"/>
      <c r="E29" s="84">
        <f t="shared" si="5"/>
        <v>-0.22222222222222221</v>
      </c>
      <c r="F29" s="84">
        <f t="shared" si="9"/>
        <v>0.27272727272727271</v>
      </c>
      <c r="G29" s="85"/>
      <c r="H29" s="86">
        <f t="shared" si="6"/>
        <v>-0.44811320754716977</v>
      </c>
      <c r="I29" s="84">
        <f t="shared" si="10"/>
        <v>-0.15217391304347827</v>
      </c>
      <c r="J29" s="87"/>
      <c r="K29" s="84">
        <f t="shared" si="7"/>
        <v>-0.42241379310344829</v>
      </c>
      <c r="L29" s="84">
        <f t="shared" si="11"/>
        <v>-0.12418300653594772</v>
      </c>
      <c r="M29" s="1"/>
      <c r="N29" s="1"/>
      <c r="O29" s="1"/>
      <c r="P29" s="1"/>
      <c r="Q29" s="1"/>
      <c r="R29" s="1"/>
      <c r="S29" s="1"/>
      <c r="T29" s="1"/>
      <c r="U29" s="1"/>
      <c r="V29" s="1"/>
      <c r="W29" s="1"/>
      <c r="X29" s="1"/>
      <c r="Y29" s="1"/>
      <c r="Z29" s="1"/>
      <c r="AA29" s="1"/>
    </row>
    <row r="30" spans="1:27" ht="17.100000000000001" customHeight="1" thickBot="1" x14ac:dyDescent="0.25">
      <c r="A30" s="11" t="s">
        <v>35</v>
      </c>
      <c r="B30" s="88">
        <f t="shared" si="4"/>
        <v>-5.3097345132743334E-2</v>
      </c>
      <c r="C30" s="89">
        <f t="shared" si="8"/>
        <v>-8.1545064377682386E-2</v>
      </c>
      <c r="D30" s="90"/>
      <c r="E30" s="91">
        <f t="shared" si="5"/>
        <v>0.12977099236641232</v>
      </c>
      <c r="F30" s="91">
        <f t="shared" si="9"/>
        <v>4.9645390070921946E-2</v>
      </c>
      <c r="G30" s="92"/>
      <c r="H30" s="93">
        <f t="shared" si="6"/>
        <v>-5.9245245444587979E-3</v>
      </c>
      <c r="I30" s="91">
        <f t="shared" si="10"/>
        <v>3.5901426718547347E-2</v>
      </c>
      <c r="J30" s="90"/>
      <c r="K30" s="91">
        <f t="shared" si="7"/>
        <v>2.3408239700373201E-4</v>
      </c>
      <c r="L30" s="91">
        <f t="shared" si="11"/>
        <v>3.5326613684822705E-2</v>
      </c>
      <c r="M30" s="94"/>
      <c r="N30" s="1"/>
      <c r="O30" s="1"/>
      <c r="P30" s="1"/>
      <c r="Q30" s="1"/>
      <c r="R30" s="1"/>
      <c r="S30" s="1"/>
      <c r="T30" s="1"/>
      <c r="U30" s="1"/>
      <c r="V30" s="1"/>
      <c r="W30" s="1"/>
      <c r="X30" s="1"/>
      <c r="Y30" s="1"/>
      <c r="Z30" s="1"/>
      <c r="AA30" s="1"/>
    </row>
    <row r="31" spans="1:27" ht="14.25" customHeight="1" x14ac:dyDescent="0.2">
      <c r="A31" s="199" t="s">
        <v>200</v>
      </c>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8" spans="1:27" x14ac:dyDescent="0.2">
      <c r="G38" s="1"/>
    </row>
    <row r="49" spans="9:9" x14ac:dyDescent="0.2">
      <c r="I49" s="1"/>
    </row>
  </sheetData>
  <mergeCells count="11">
    <mergeCell ref="A19:A20"/>
    <mergeCell ref="B20:M20"/>
    <mergeCell ref="B19:D19"/>
    <mergeCell ref="E19:G19"/>
    <mergeCell ref="H19:J19"/>
    <mergeCell ref="K19:M19"/>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J14" formulaRange="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F20C4-35FF-4366-9A9F-8FA3E218E034}">
  <sheetPr>
    <pageSetUpPr fitToPage="1"/>
  </sheetPr>
  <dimension ref="A2:S43"/>
  <sheetViews>
    <sheetView showGridLines="0" zoomScaleNormal="100" workbookViewId="0">
      <selection activeCell="C2" sqref="C2"/>
    </sheetView>
  </sheetViews>
  <sheetFormatPr defaultColWidth="9.140625" defaultRowHeight="12" x14ac:dyDescent="0.2"/>
  <cols>
    <col min="1" max="1" width="26.85546875" style="3" customWidth="1"/>
    <col min="2" max="2" width="68.28515625" style="3" customWidth="1"/>
    <col min="3" max="3" width="10" style="3" customWidth="1"/>
    <col min="4" max="4" width="9.7109375" style="3" customWidth="1"/>
    <col min="5" max="5" width="8.28515625" style="3" customWidth="1"/>
    <col min="6" max="6" width="9.28515625" style="3" customWidth="1"/>
    <col min="7" max="7" width="11.42578125" style="3" customWidth="1"/>
    <col min="8" max="8" width="2.7109375" style="3" customWidth="1"/>
    <col min="9" max="16384" width="9.140625" style="3"/>
  </cols>
  <sheetData>
    <row r="2" spans="1:19" ht="15" x14ac:dyDescent="0.25">
      <c r="A2" s="14" t="s">
        <v>224</v>
      </c>
      <c r="B2" s="15"/>
      <c r="C2" s="2"/>
      <c r="D2" s="2"/>
      <c r="E2" s="2"/>
      <c r="F2" s="2"/>
      <c r="G2" s="1"/>
      <c r="H2" s="1"/>
      <c r="I2" s="1"/>
      <c r="J2" s="1"/>
      <c r="K2" s="1"/>
      <c r="L2" s="1"/>
      <c r="M2" s="1"/>
      <c r="N2" s="1"/>
      <c r="O2" s="1"/>
      <c r="P2" s="1"/>
      <c r="Q2" s="1"/>
      <c r="R2" s="1"/>
      <c r="S2" s="1"/>
    </row>
    <row r="4" spans="1:19" ht="33" customHeight="1" x14ac:dyDescent="0.2">
      <c r="A4" s="61" t="s">
        <v>173</v>
      </c>
      <c r="B4" s="62" t="s">
        <v>174</v>
      </c>
      <c r="C4" s="63" t="s">
        <v>179</v>
      </c>
      <c r="D4" s="63" t="s">
        <v>180</v>
      </c>
      <c r="E4" s="63" t="s">
        <v>170</v>
      </c>
    </row>
    <row r="5" spans="1:19" ht="40.9" customHeight="1" thickBot="1" x14ac:dyDescent="0.25">
      <c r="A5" s="217" t="s">
        <v>175</v>
      </c>
      <c r="B5" s="218" t="s">
        <v>176</v>
      </c>
      <c r="C5" s="219">
        <v>81</v>
      </c>
      <c r="D5" s="219">
        <f>C5</f>
        <v>81</v>
      </c>
      <c r="E5" s="220">
        <f>D5/D19</f>
        <v>0.37850467289719625</v>
      </c>
    </row>
    <row r="6" spans="1:19" ht="19.149999999999999" customHeight="1" x14ac:dyDescent="0.2">
      <c r="A6" s="265" t="s">
        <v>177</v>
      </c>
      <c r="B6" s="221" t="s">
        <v>154</v>
      </c>
      <c r="C6" s="222">
        <v>8</v>
      </c>
      <c r="D6" s="222">
        <f t="shared" ref="D6:D11" si="0">C6</f>
        <v>8</v>
      </c>
      <c r="E6" s="223">
        <f>D6/$D$19</f>
        <v>3.7383177570093455E-2</v>
      </c>
    </row>
    <row r="7" spans="1:19" ht="19.149999999999999" customHeight="1" x14ac:dyDescent="0.2">
      <c r="A7" s="266"/>
      <c r="B7" s="64" t="s">
        <v>155</v>
      </c>
      <c r="C7" s="65">
        <v>6</v>
      </c>
      <c r="D7" s="65">
        <f t="shared" si="0"/>
        <v>6</v>
      </c>
      <c r="E7" s="197">
        <f t="shared" ref="E7:E17" si="1">D7/$D$19</f>
        <v>2.8037383177570093E-2</v>
      </c>
    </row>
    <row r="8" spans="1:19" ht="19.149999999999999" customHeight="1" x14ac:dyDescent="0.2">
      <c r="A8" s="266"/>
      <c r="B8" s="64" t="s">
        <v>197</v>
      </c>
      <c r="C8" s="65">
        <v>4</v>
      </c>
      <c r="D8" s="65">
        <f t="shared" si="0"/>
        <v>4</v>
      </c>
      <c r="E8" s="197">
        <f t="shared" si="1"/>
        <v>1.8691588785046728E-2</v>
      </c>
    </row>
    <row r="9" spans="1:19" ht="19.149999999999999" customHeight="1" x14ac:dyDescent="0.2">
      <c r="A9" s="266"/>
      <c r="B9" s="64" t="s">
        <v>198</v>
      </c>
      <c r="C9" s="65">
        <v>1</v>
      </c>
      <c r="D9" s="65">
        <f t="shared" si="0"/>
        <v>1</v>
      </c>
      <c r="E9" s="197">
        <f t="shared" si="1"/>
        <v>4.6728971962616819E-3</v>
      </c>
    </row>
    <row r="10" spans="1:19" ht="19.149999999999999" customHeight="1" x14ac:dyDescent="0.2">
      <c r="A10" s="266"/>
      <c r="B10" s="196" t="s">
        <v>199</v>
      </c>
      <c r="C10" s="65">
        <v>1</v>
      </c>
      <c r="D10" s="65">
        <f t="shared" si="0"/>
        <v>1</v>
      </c>
      <c r="E10" s="197">
        <f t="shared" si="1"/>
        <v>4.6728971962616819E-3</v>
      </c>
    </row>
    <row r="11" spans="1:19" ht="19.149999999999999" customHeight="1" x14ac:dyDescent="0.2">
      <c r="A11" s="266"/>
      <c r="B11" s="64" t="s">
        <v>203</v>
      </c>
      <c r="C11" s="65">
        <v>1</v>
      </c>
      <c r="D11" s="65">
        <f t="shared" si="0"/>
        <v>1</v>
      </c>
      <c r="E11" s="197">
        <f t="shared" si="1"/>
        <v>4.6728971962616819E-3</v>
      </c>
    </row>
    <row r="12" spans="1:19" ht="19.149999999999999" customHeight="1" thickBot="1" x14ac:dyDescent="0.25">
      <c r="A12" s="267"/>
      <c r="B12" s="224" t="s">
        <v>172</v>
      </c>
      <c r="C12" s="225" t="s">
        <v>204</v>
      </c>
      <c r="D12" s="226">
        <f>SUM(D6:D11)</f>
        <v>21</v>
      </c>
      <c r="E12" s="227">
        <f t="shared" si="1"/>
        <v>9.8130841121495324E-2</v>
      </c>
    </row>
    <row r="13" spans="1:19" ht="19.149999999999999" customHeight="1" x14ac:dyDescent="0.2">
      <c r="A13" s="265" t="s">
        <v>178</v>
      </c>
      <c r="B13" s="221" t="s">
        <v>220</v>
      </c>
      <c r="C13" s="229">
        <v>5</v>
      </c>
      <c r="D13" s="222">
        <f>C13*1</f>
        <v>5</v>
      </c>
      <c r="E13" s="230">
        <f t="shared" si="1"/>
        <v>2.336448598130841E-2</v>
      </c>
    </row>
    <row r="14" spans="1:19" ht="19.149999999999999" customHeight="1" x14ac:dyDescent="0.2">
      <c r="A14" s="266"/>
      <c r="B14" s="64" t="s">
        <v>214</v>
      </c>
      <c r="C14" s="207">
        <v>4</v>
      </c>
      <c r="D14" s="65">
        <f>C14*2</f>
        <v>8</v>
      </c>
      <c r="E14" s="66">
        <f t="shared" si="1"/>
        <v>3.7383177570093455E-2</v>
      </c>
    </row>
    <row r="15" spans="1:19" ht="19.149999999999999" customHeight="1" x14ac:dyDescent="0.2">
      <c r="A15" s="266"/>
      <c r="B15" s="64" t="s">
        <v>221</v>
      </c>
      <c r="C15" s="207">
        <v>3</v>
      </c>
      <c r="D15" s="65">
        <f>C15*3</f>
        <v>9</v>
      </c>
      <c r="E15" s="66">
        <f t="shared" si="1"/>
        <v>4.2056074766355138E-2</v>
      </c>
    </row>
    <row r="16" spans="1:19" ht="42.6" customHeight="1" x14ac:dyDescent="0.2">
      <c r="A16" s="266"/>
      <c r="B16" s="64" t="s">
        <v>222</v>
      </c>
      <c r="C16" s="65">
        <v>2</v>
      </c>
      <c r="D16" s="65">
        <f>C16*19</f>
        <v>38</v>
      </c>
      <c r="E16" s="66">
        <f t="shared" si="1"/>
        <v>0.17757009345794392</v>
      </c>
    </row>
    <row r="17" spans="1:7" ht="103.9" customHeight="1" x14ac:dyDescent="0.2">
      <c r="A17" s="268"/>
      <c r="B17" s="64" t="s">
        <v>223</v>
      </c>
      <c r="C17" s="208">
        <v>1</v>
      </c>
      <c r="D17" s="207">
        <f>C17*52</f>
        <v>52</v>
      </c>
      <c r="E17" s="66">
        <f t="shared" si="1"/>
        <v>0.24299065420560748</v>
      </c>
    </row>
    <row r="18" spans="1:7" ht="19.149999999999999" customHeight="1" thickBot="1" x14ac:dyDescent="0.25">
      <c r="A18" s="267"/>
      <c r="B18" s="224" t="s">
        <v>172</v>
      </c>
      <c r="C18" s="225" t="s">
        <v>204</v>
      </c>
      <c r="D18" s="231">
        <f>SUM(D13:D17)</f>
        <v>112</v>
      </c>
      <c r="E18" s="232">
        <f>D18/D19</f>
        <v>0.52336448598130836</v>
      </c>
    </row>
    <row r="19" spans="1:7" ht="19.149999999999999" customHeight="1" thickBot="1" x14ac:dyDescent="0.25">
      <c r="A19" s="228"/>
      <c r="B19" s="233" t="s">
        <v>171</v>
      </c>
      <c r="C19" s="234" t="s">
        <v>204</v>
      </c>
      <c r="D19" s="235">
        <f>D12+D5+D18</f>
        <v>214</v>
      </c>
      <c r="E19" s="236">
        <f>SUM(E5+E12+E18)</f>
        <v>1</v>
      </c>
    </row>
    <row r="32" spans="1:7" x14ac:dyDescent="0.2">
      <c r="G32" s="1"/>
    </row>
    <row r="43" spans="9:9" x14ac:dyDescent="0.2">
      <c r="I43" s="1"/>
    </row>
  </sheetData>
  <mergeCells count="2">
    <mergeCell ref="A6:A12"/>
    <mergeCell ref="A13:A18"/>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A35B3-5503-4624-A2BD-9B6DB955ACDC}">
  <sheetPr>
    <pageSetUpPr fitToPage="1"/>
  </sheetPr>
  <dimension ref="A1:AA48"/>
  <sheetViews>
    <sheetView showGridLines="0" zoomScaleNormal="100" workbookViewId="0">
      <selection activeCell="O4" sqref="O4"/>
    </sheetView>
  </sheetViews>
  <sheetFormatPr defaultColWidth="9.140625" defaultRowHeight="12" x14ac:dyDescent="0.2"/>
  <cols>
    <col min="1" max="1" width="21.7109375" style="3" customWidth="1"/>
    <col min="2" max="4" width="10.28515625" style="3" customWidth="1"/>
    <col min="5" max="5" width="12.42578125" style="3" customWidth="1"/>
    <col min="6" max="6" width="12.140625" style="3" customWidth="1"/>
    <col min="7" max="7" width="10.28515625" style="3" customWidth="1"/>
    <col min="8" max="8" width="13.42578125" style="3" customWidth="1"/>
    <col min="9" max="9" width="12.28515625" style="3" customWidth="1"/>
    <col min="10" max="10" width="10.28515625" style="3" customWidth="1"/>
    <col min="11" max="11" width="2.28515625" style="3" customWidth="1"/>
    <col min="12" max="16384" width="9.140625" style="3"/>
  </cols>
  <sheetData>
    <row r="1" spans="1:27" ht="5.25" customHeight="1" x14ac:dyDescent="0.2"/>
    <row r="2" spans="1:27" ht="18.95" customHeight="1" x14ac:dyDescent="0.25">
      <c r="A2" s="14" t="s">
        <v>190</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
      <c r="A4" s="16" t="str">
        <f>+'1'!A4</f>
        <v>Janeiro-junho</v>
      </c>
      <c r="B4" s="245" t="s">
        <v>106</v>
      </c>
      <c r="C4" s="246"/>
      <c r="D4" s="247"/>
      <c r="E4" s="245" t="s">
        <v>107</v>
      </c>
      <c r="F4" s="246"/>
      <c r="G4" s="247"/>
      <c r="H4" s="246" t="s">
        <v>210</v>
      </c>
      <c r="I4" s="246"/>
      <c r="J4" s="246"/>
      <c r="K4" s="1"/>
      <c r="L4" s="1"/>
      <c r="M4" s="1"/>
      <c r="N4" s="1"/>
      <c r="O4" s="1"/>
      <c r="P4" s="1"/>
      <c r="Q4" s="1"/>
      <c r="R4" s="1"/>
      <c r="S4" s="1"/>
      <c r="T4" s="1"/>
      <c r="U4" s="1"/>
      <c r="V4" s="1"/>
      <c r="W4" s="1"/>
      <c r="X4" s="1"/>
      <c r="Y4" s="1"/>
      <c r="Z4" s="1"/>
      <c r="AA4" s="1"/>
    </row>
    <row r="5" spans="1:27" ht="30" customHeight="1" x14ac:dyDescent="0.2">
      <c r="A5" s="9" t="s">
        <v>141</v>
      </c>
      <c r="B5" s="17">
        <v>2023</v>
      </c>
      <c r="C5" s="18">
        <v>2024</v>
      </c>
      <c r="D5" s="55" t="s">
        <v>187</v>
      </c>
      <c r="E5" s="17">
        <v>2023</v>
      </c>
      <c r="F5" s="18">
        <v>2024</v>
      </c>
      <c r="G5" s="55" t="s">
        <v>187</v>
      </c>
      <c r="H5" s="17">
        <v>2023</v>
      </c>
      <c r="I5" s="18">
        <v>2024</v>
      </c>
      <c r="J5" s="55" t="s">
        <v>187</v>
      </c>
      <c r="K5" s="1"/>
      <c r="L5" s="1"/>
      <c r="M5" s="1"/>
      <c r="N5" s="1"/>
      <c r="O5" s="1"/>
      <c r="P5" s="1"/>
      <c r="Q5" s="1"/>
      <c r="R5" s="1"/>
      <c r="S5" s="1"/>
      <c r="T5" s="1"/>
      <c r="U5" s="1"/>
      <c r="V5" s="1"/>
      <c r="W5" s="1"/>
      <c r="X5" s="1"/>
      <c r="Y5" s="1"/>
      <c r="Z5" s="1"/>
      <c r="AA5" s="1"/>
    </row>
    <row r="6" spans="1:27" ht="18.95" customHeight="1" x14ac:dyDescent="0.2">
      <c r="A6" s="54" t="s">
        <v>14</v>
      </c>
      <c r="B6" s="39" t="s">
        <v>132</v>
      </c>
      <c r="C6" s="42" t="s">
        <v>132</v>
      </c>
      <c r="D6" s="40"/>
      <c r="E6" s="39">
        <v>62230359</v>
      </c>
      <c r="F6" s="42">
        <v>114363109.99490428</v>
      </c>
      <c r="G6" s="43">
        <f>(F6/E6)-1</f>
        <v>0.83773823311712348</v>
      </c>
      <c r="H6" s="42">
        <v>62230359</v>
      </c>
      <c r="I6" s="42">
        <v>114363109.99490428</v>
      </c>
      <c r="J6" s="41">
        <f>(I6/H6)-1</f>
        <v>0.83773823311712348</v>
      </c>
      <c r="K6" s="1"/>
      <c r="L6" s="1"/>
      <c r="M6" s="1"/>
      <c r="N6" s="1"/>
      <c r="O6" s="1"/>
      <c r="P6" s="1"/>
      <c r="Q6" s="1"/>
      <c r="R6" s="1"/>
      <c r="S6" s="1"/>
      <c r="T6" s="1"/>
      <c r="U6" s="1"/>
      <c r="V6" s="1"/>
      <c r="W6" s="1"/>
      <c r="X6" s="1"/>
      <c r="Y6" s="1"/>
      <c r="Z6" s="1"/>
      <c r="AA6" s="1"/>
    </row>
    <row r="7" spans="1:27" ht="18.95" customHeight="1" x14ac:dyDescent="0.2">
      <c r="A7" s="54" t="s">
        <v>22</v>
      </c>
      <c r="B7" s="39">
        <v>981631</v>
      </c>
      <c r="C7" s="42">
        <v>930878</v>
      </c>
      <c r="D7" s="43">
        <f>(C7/B7)-1</f>
        <v>-5.1702727399603354E-2</v>
      </c>
      <c r="E7" s="39">
        <v>2689448</v>
      </c>
      <c r="F7" s="42">
        <v>2250814</v>
      </c>
      <c r="G7" s="43">
        <f>(F7/E7)-1</f>
        <v>-0.16309443424821746</v>
      </c>
      <c r="H7" s="42">
        <v>3671079</v>
      </c>
      <c r="I7" s="42">
        <v>3181692</v>
      </c>
      <c r="J7" s="41">
        <f>(I7/H7)-1</f>
        <v>-0.13330876290049876</v>
      </c>
      <c r="K7" s="1"/>
      <c r="L7" s="1"/>
      <c r="M7" s="1"/>
      <c r="N7" s="1"/>
      <c r="O7" s="1"/>
      <c r="P7" s="1"/>
      <c r="Q7" s="1"/>
      <c r="R7" s="1"/>
      <c r="S7" s="1"/>
      <c r="T7" s="1"/>
      <c r="U7" s="1"/>
      <c r="V7" s="1"/>
      <c r="W7" s="1"/>
      <c r="X7" s="1"/>
      <c r="Y7" s="1"/>
      <c r="Z7" s="1"/>
      <c r="AA7" s="1"/>
    </row>
    <row r="8" spans="1:27" ht="18.95" customHeight="1" x14ac:dyDescent="0.2">
      <c r="A8" s="54" t="s">
        <v>28</v>
      </c>
      <c r="B8" s="39">
        <v>369902</v>
      </c>
      <c r="C8" s="42">
        <v>291923</v>
      </c>
      <c r="D8" s="43">
        <f>(C8/B8)-1</f>
        <v>-0.2108098901871307</v>
      </c>
      <c r="E8" s="39">
        <v>1436901</v>
      </c>
      <c r="F8" s="42">
        <v>1074927</v>
      </c>
      <c r="G8" s="43">
        <f>(F8/E8)-1</f>
        <v>-0.25191297103975852</v>
      </c>
      <c r="H8" s="42">
        <v>1806803</v>
      </c>
      <c r="I8" s="42">
        <v>1366850</v>
      </c>
      <c r="J8" s="41">
        <f>(I8/H8)-1</f>
        <v>-0.2434980459961601</v>
      </c>
      <c r="K8" s="1"/>
      <c r="L8" s="1"/>
      <c r="M8" s="1"/>
      <c r="N8" s="1"/>
      <c r="O8" s="1"/>
      <c r="P8" s="1"/>
      <c r="Q8" s="1"/>
      <c r="R8" s="1"/>
      <c r="S8" s="1"/>
      <c r="T8" s="1"/>
      <c r="U8" s="1"/>
      <c r="V8" s="1"/>
      <c r="W8" s="1"/>
      <c r="X8" s="1"/>
      <c r="Y8" s="1"/>
      <c r="Z8" s="1"/>
      <c r="AA8" s="1"/>
    </row>
    <row r="9" spans="1:27" ht="18.95" customHeight="1" x14ac:dyDescent="0.2">
      <c r="A9" s="54" t="s">
        <v>183</v>
      </c>
      <c r="B9" s="39" t="s">
        <v>132</v>
      </c>
      <c r="C9" s="42" t="s">
        <v>132</v>
      </c>
      <c r="D9" s="40" t="s">
        <v>132</v>
      </c>
      <c r="E9" s="39" t="s">
        <v>132</v>
      </c>
      <c r="F9" s="42" t="s">
        <v>132</v>
      </c>
      <c r="G9" s="40" t="s">
        <v>132</v>
      </c>
      <c r="H9" s="39" t="s">
        <v>132</v>
      </c>
      <c r="I9" s="42" t="s">
        <v>132</v>
      </c>
      <c r="J9" s="40" t="s">
        <v>132</v>
      </c>
      <c r="K9" s="1"/>
      <c r="L9" s="1"/>
      <c r="M9" s="1"/>
      <c r="N9" s="1"/>
      <c r="O9" s="1"/>
      <c r="P9" s="1"/>
      <c r="Q9" s="1"/>
      <c r="R9" s="1"/>
      <c r="S9" s="1"/>
      <c r="T9" s="1"/>
      <c r="U9" s="1"/>
      <c r="V9" s="1"/>
      <c r="W9" s="1"/>
      <c r="X9" s="1"/>
      <c r="Y9" s="1"/>
      <c r="Z9" s="1"/>
      <c r="AA9" s="1"/>
    </row>
    <row r="10" spans="1:27" ht="18.95" customHeight="1" thickBot="1" x14ac:dyDescent="0.25">
      <c r="A10" s="11" t="s">
        <v>35</v>
      </c>
      <c r="B10" s="8">
        <f>SUM(B6:B9)</f>
        <v>1351533</v>
      </c>
      <c r="C10" s="12">
        <f>SUM(C6:C9)</f>
        <v>1222801</v>
      </c>
      <c r="D10" s="32">
        <f>(C10/B10)-1</f>
        <v>-9.5248876646001235E-2</v>
      </c>
      <c r="E10" s="8">
        <f>SUM(E6:E9)</f>
        <v>66356708</v>
      </c>
      <c r="F10" s="12">
        <f>SUM(F6:F9)</f>
        <v>117688850.99490428</v>
      </c>
      <c r="G10" s="32">
        <f>(F10/E10)-1</f>
        <v>0.77357880675612001</v>
      </c>
      <c r="H10" s="12">
        <f>SUM(H6:H9)</f>
        <v>67708241</v>
      </c>
      <c r="I10" s="12">
        <f>SUM(I6:I9)</f>
        <v>118911651.99490428</v>
      </c>
      <c r="J10" s="26">
        <f>(I10/H10)-1</f>
        <v>0.7562360244287587</v>
      </c>
      <c r="K10" s="1"/>
      <c r="L10" s="1"/>
      <c r="M10" s="1"/>
      <c r="N10" s="1"/>
      <c r="O10" s="1"/>
      <c r="P10" s="1"/>
      <c r="Q10" s="1"/>
      <c r="R10" s="1"/>
      <c r="S10" s="1"/>
      <c r="T10" s="1"/>
      <c r="U10" s="1"/>
      <c r="V10" s="1"/>
      <c r="W10" s="1"/>
      <c r="X10" s="1"/>
      <c r="Y10" s="1"/>
      <c r="Z10" s="1"/>
      <c r="AA10" s="1"/>
    </row>
    <row r="11" spans="1:27" ht="18.95" customHeight="1" x14ac:dyDescent="0.2">
      <c r="A11" s="198"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6" orientation="portrait" verticalDpi="0" r:id="rId1"/>
  <ignoredErrors>
    <ignoredError sqref="D10 G10" formula="1"/>
    <ignoredError sqref="E10:F10 H10:I10" formulaRange="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A0447-2CC7-419C-8226-7B647E7CA80B}">
  <sheetPr>
    <pageSetUpPr fitToPage="1"/>
  </sheetPr>
  <dimension ref="A1:AA48"/>
  <sheetViews>
    <sheetView showGridLines="0" zoomScaleNormal="100" workbookViewId="0">
      <selection activeCell="N4" sqref="N4"/>
    </sheetView>
  </sheetViews>
  <sheetFormatPr defaultColWidth="9.140625" defaultRowHeight="12" x14ac:dyDescent="0.2"/>
  <cols>
    <col min="1" max="1" width="21.7109375" style="3" customWidth="1"/>
    <col min="2" max="2" width="12.7109375" style="3" customWidth="1"/>
    <col min="3" max="3" width="13.7109375" style="3" customWidth="1"/>
    <col min="4" max="10" width="10.7109375" style="3" customWidth="1"/>
    <col min="11" max="11" width="2.28515625" style="3" customWidth="1"/>
    <col min="12" max="16384" width="9.140625" style="3"/>
  </cols>
  <sheetData>
    <row r="1" spans="1:27" ht="6.75" customHeight="1" x14ac:dyDescent="0.2"/>
    <row r="2" spans="1:27" ht="18.95" customHeight="1" x14ac:dyDescent="0.25">
      <c r="A2" s="14" t="s">
        <v>191</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
      <c r="A4" s="16" t="str">
        <f>+'1'!A4</f>
        <v>Janeiro-junho</v>
      </c>
      <c r="B4" s="245" t="s">
        <v>133</v>
      </c>
      <c r="C4" s="246"/>
      <c r="D4" s="247"/>
      <c r="E4" s="245" t="s">
        <v>108</v>
      </c>
      <c r="F4" s="246"/>
      <c r="G4" s="247"/>
      <c r="H4" s="246" t="s">
        <v>109</v>
      </c>
      <c r="I4" s="246"/>
      <c r="J4" s="246"/>
      <c r="K4" s="1"/>
      <c r="L4" s="1"/>
      <c r="M4" s="1"/>
      <c r="N4" s="1"/>
      <c r="O4" s="1"/>
      <c r="P4" s="1"/>
      <c r="Q4" s="1"/>
      <c r="R4" s="1"/>
      <c r="S4" s="1"/>
      <c r="T4" s="1"/>
      <c r="U4" s="1"/>
      <c r="V4" s="1"/>
      <c r="W4" s="1"/>
      <c r="X4" s="1"/>
      <c r="Y4" s="1"/>
      <c r="Z4" s="1"/>
      <c r="AA4" s="1"/>
    </row>
    <row r="5" spans="1:27" ht="30" customHeight="1" x14ac:dyDescent="0.2">
      <c r="A5" s="9" t="s">
        <v>141</v>
      </c>
      <c r="B5" s="17">
        <v>2023</v>
      </c>
      <c r="C5" s="18">
        <v>2024</v>
      </c>
      <c r="D5" s="55" t="s">
        <v>187</v>
      </c>
      <c r="E5" s="17">
        <v>2023</v>
      </c>
      <c r="F5" s="18">
        <v>2024</v>
      </c>
      <c r="G5" s="55" t="s">
        <v>187</v>
      </c>
      <c r="H5" s="17">
        <v>2023</v>
      </c>
      <c r="I5" s="18">
        <v>2024</v>
      </c>
      <c r="J5" s="55" t="s">
        <v>187</v>
      </c>
      <c r="K5" s="1"/>
      <c r="L5" s="1"/>
      <c r="M5" s="1"/>
      <c r="N5" s="1"/>
      <c r="O5" s="1"/>
      <c r="P5" s="1"/>
      <c r="Q5" s="1"/>
      <c r="R5" s="1"/>
      <c r="S5" s="1"/>
      <c r="T5" s="1"/>
      <c r="U5" s="1"/>
      <c r="V5" s="1"/>
      <c r="W5" s="1"/>
      <c r="X5" s="1"/>
      <c r="Y5" s="1"/>
      <c r="Z5" s="1"/>
      <c r="AA5" s="1"/>
    </row>
    <row r="6" spans="1:27" ht="18.95" customHeight="1" x14ac:dyDescent="0.2">
      <c r="A6" s="54" t="s">
        <v>14</v>
      </c>
      <c r="B6" s="36">
        <v>62230359</v>
      </c>
      <c r="C6" s="37">
        <v>114363109.99490428</v>
      </c>
      <c r="D6" s="38">
        <f>(C6/B6)-1</f>
        <v>0.83773823311712348</v>
      </c>
      <c r="E6" s="42">
        <v>186175</v>
      </c>
      <c r="F6" s="37">
        <v>274257</v>
      </c>
      <c r="G6" s="38">
        <f>(F6/E6)-1</f>
        <v>0.47311400563985506</v>
      </c>
      <c r="H6" s="56">
        <v>2.9917069898311209E-3</v>
      </c>
      <c r="I6" s="56">
        <v>2.3981247100767038E-3</v>
      </c>
      <c r="J6" s="41">
        <f>(I6/H6)-1</f>
        <v>-0.19840922983835541</v>
      </c>
      <c r="K6" s="1"/>
      <c r="L6" s="1"/>
      <c r="M6" s="1"/>
      <c r="N6" s="1"/>
      <c r="O6" s="1"/>
      <c r="P6" s="1"/>
      <c r="Q6" s="1"/>
      <c r="R6" s="1"/>
      <c r="S6" s="1"/>
      <c r="T6" s="1"/>
      <c r="U6" s="1"/>
      <c r="V6" s="1"/>
      <c r="W6" s="1"/>
      <c r="X6" s="1"/>
      <c r="Y6" s="1"/>
      <c r="Z6" s="1"/>
      <c r="AA6" s="1"/>
    </row>
    <row r="7" spans="1:27" ht="18.95" customHeight="1" x14ac:dyDescent="0.2">
      <c r="A7" s="54" t="s">
        <v>22</v>
      </c>
      <c r="B7" s="39">
        <v>3671079</v>
      </c>
      <c r="C7" s="42">
        <v>3181692</v>
      </c>
      <c r="D7" s="43">
        <f t="shared" ref="D7:D8" si="0">(C7/B7)-1</f>
        <v>-0.13330876290049876</v>
      </c>
      <c r="E7" s="42">
        <v>127887</v>
      </c>
      <c r="F7" s="42">
        <v>95261</v>
      </c>
      <c r="G7" s="43">
        <f t="shared" ref="G7:G8" si="1">(F7/E7)-1</f>
        <v>-0.2551158444564342</v>
      </c>
      <c r="H7" s="56">
        <v>3.4836351928138838E-2</v>
      </c>
      <c r="I7" s="56">
        <v>2.9940358777656668E-2</v>
      </c>
      <c r="J7" s="41">
        <f t="shared" ref="J7:J8" si="2">(I7/H7)-1</f>
        <v>-0.1405426481102765</v>
      </c>
      <c r="K7" s="1"/>
      <c r="L7" s="1"/>
      <c r="M7" s="1"/>
      <c r="N7" s="1"/>
      <c r="O7" s="1"/>
      <c r="P7" s="1"/>
      <c r="Q7" s="1"/>
      <c r="R7" s="1"/>
      <c r="S7" s="1"/>
      <c r="T7" s="1"/>
      <c r="U7" s="1"/>
      <c r="V7" s="1"/>
      <c r="W7" s="1"/>
      <c r="X7" s="1"/>
      <c r="Y7" s="1"/>
      <c r="Z7" s="1"/>
      <c r="AA7" s="1"/>
    </row>
    <row r="8" spans="1:27" ht="18.95" customHeight="1" x14ac:dyDescent="0.2">
      <c r="A8" s="54" t="s">
        <v>28</v>
      </c>
      <c r="B8" s="39">
        <v>1806803</v>
      </c>
      <c r="C8" s="42">
        <v>1366850</v>
      </c>
      <c r="D8" s="43">
        <f t="shared" si="0"/>
        <v>-0.2434980459961601</v>
      </c>
      <c r="E8" s="42">
        <v>124514</v>
      </c>
      <c r="F8" s="42">
        <v>84118</v>
      </c>
      <c r="G8" s="43">
        <f t="shared" si="1"/>
        <v>-0.32442938143501932</v>
      </c>
      <c r="H8" s="56">
        <v>6.891398785589796E-2</v>
      </c>
      <c r="I8" s="56">
        <v>6.1541500530416654E-2</v>
      </c>
      <c r="J8" s="41">
        <f t="shared" si="2"/>
        <v>-0.10698099986460641</v>
      </c>
      <c r="K8" s="1"/>
      <c r="L8" s="1"/>
      <c r="M8" s="1"/>
      <c r="N8" s="1"/>
      <c r="O8" s="1"/>
      <c r="P8" s="1"/>
      <c r="Q8" s="1"/>
      <c r="R8" s="1"/>
      <c r="S8" s="1"/>
      <c r="T8" s="1"/>
      <c r="U8" s="1"/>
      <c r="V8" s="1"/>
      <c r="W8" s="1"/>
      <c r="X8" s="1"/>
      <c r="Y8" s="1"/>
      <c r="Z8" s="1"/>
      <c r="AA8" s="1"/>
    </row>
    <row r="9" spans="1:27" ht="18.95" customHeight="1" x14ac:dyDescent="0.2">
      <c r="A9" s="54" t="s">
        <v>183</v>
      </c>
      <c r="B9" s="39" t="s">
        <v>132</v>
      </c>
      <c r="C9" s="42" t="s">
        <v>132</v>
      </c>
      <c r="D9" s="43" t="s">
        <v>132</v>
      </c>
      <c r="E9" s="42" t="s">
        <v>132</v>
      </c>
      <c r="F9" s="42" t="s">
        <v>132</v>
      </c>
      <c r="G9" s="43" t="s">
        <v>132</v>
      </c>
      <c r="H9" s="56" t="s">
        <v>132</v>
      </c>
      <c r="I9" s="56" t="s">
        <v>132</v>
      </c>
      <c r="J9" s="41" t="s">
        <v>132</v>
      </c>
      <c r="K9" s="1"/>
      <c r="L9" s="1"/>
      <c r="M9" s="1"/>
      <c r="N9" s="1"/>
      <c r="O9" s="1"/>
      <c r="P9" s="1"/>
      <c r="Q9" s="1"/>
      <c r="R9" s="1"/>
      <c r="S9" s="1"/>
      <c r="T9" s="1"/>
      <c r="U9" s="1"/>
      <c r="V9" s="1"/>
      <c r="W9" s="1"/>
      <c r="X9" s="1"/>
      <c r="Y9" s="1"/>
      <c r="Z9" s="1"/>
      <c r="AA9" s="1"/>
    </row>
    <row r="10" spans="1:27" ht="18.95" customHeight="1" thickBot="1" x14ac:dyDescent="0.25">
      <c r="A10" s="11" t="s">
        <v>182</v>
      </c>
      <c r="B10" s="8">
        <f>SUM(B6:B9)</f>
        <v>67708241</v>
      </c>
      <c r="C10" s="12">
        <f>SUM(C6:C9)</f>
        <v>118911651.99490428</v>
      </c>
      <c r="D10" s="32">
        <f>(C10/B10)-1</f>
        <v>0.7562360244287587</v>
      </c>
      <c r="E10" s="12">
        <f>SUM(E6:E9)</f>
        <v>438576</v>
      </c>
      <c r="F10" s="12">
        <f>SUM(F6:F9)</f>
        <v>453636</v>
      </c>
      <c r="G10" s="32">
        <f>(F10/E10)-1</f>
        <v>3.433840429024837E-2</v>
      </c>
      <c r="H10" s="57">
        <f>E10/B10</f>
        <v>6.4774389870798739E-3</v>
      </c>
      <c r="I10" s="57">
        <f>F10/C10</f>
        <v>3.8148994853712038E-3</v>
      </c>
      <c r="J10" s="33">
        <f>(I10/H10)-1</f>
        <v>-0.41104817922939363</v>
      </c>
      <c r="K10" s="1"/>
      <c r="L10" s="1"/>
      <c r="M10" s="1"/>
      <c r="N10" s="1"/>
      <c r="O10" s="1"/>
      <c r="P10" s="1"/>
      <c r="Q10" s="1"/>
      <c r="R10" s="1"/>
      <c r="S10" s="1"/>
      <c r="T10" s="1"/>
      <c r="U10" s="1"/>
      <c r="V10" s="1"/>
      <c r="W10" s="1"/>
      <c r="X10" s="1"/>
      <c r="Y10" s="1"/>
      <c r="Z10" s="1"/>
      <c r="AA10" s="1"/>
    </row>
    <row r="11" spans="1:27" ht="18.95" customHeight="1" x14ac:dyDescent="0.2">
      <c r="A11" s="198" t="s">
        <v>195</v>
      </c>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53"/>
      <c r="B12" s="58"/>
      <c r="C12" s="58"/>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3">
    <mergeCell ref="B4:D4"/>
    <mergeCell ref="E4:G4"/>
    <mergeCell ref="H4:J4"/>
  </mergeCells>
  <printOptions horizontalCentered="1"/>
  <pageMargins left="0.23622047244094491" right="0.23622047244094491" top="0.74803149606299213" bottom="0.74803149606299213" header="0.31496062992125984" footer="0.31496062992125984"/>
  <pageSetup paperSize="9" scale="83" orientation="portrait" verticalDpi="0" r:id="rId1"/>
  <ignoredErrors>
    <ignoredError sqref="B10:C10 E10:F10" formulaRange="1"/>
    <ignoredError sqref="D1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373D4-F9C0-4EEB-9330-CDCD6627411D}">
  <dimension ref="A1:IN37"/>
  <sheetViews>
    <sheetView showGridLines="0" zoomScale="80" zoomScaleNormal="80" workbookViewId="0">
      <selection activeCell="D2" sqref="D2"/>
    </sheetView>
  </sheetViews>
  <sheetFormatPr defaultColWidth="9.140625" defaultRowHeight="15" customHeight="1" x14ac:dyDescent="0.25"/>
  <cols>
    <col min="1" max="1" width="7.85546875" style="172" customWidth="1"/>
    <col min="2" max="2" width="16" style="181" customWidth="1"/>
    <col min="3" max="3" width="54.7109375" style="172" customWidth="1"/>
    <col min="4" max="4" width="3.140625" style="172" customWidth="1"/>
    <col min="5" max="5" width="5.42578125" style="182" customWidth="1"/>
    <col min="6" max="7" width="9.140625" style="182"/>
    <col min="8" max="16384" width="9.140625" style="172"/>
  </cols>
  <sheetData>
    <row r="1" spans="1:248" ht="18.95" customHeight="1" x14ac:dyDescent="0.25"/>
    <row r="2" spans="1:248" ht="18.95" customHeight="1" x14ac:dyDescent="0.25">
      <c r="A2" s="242" t="s">
        <v>5</v>
      </c>
      <c r="B2" s="242"/>
      <c r="C2" s="242"/>
      <c r="D2" s="173"/>
      <c r="E2" s="183"/>
      <c r="F2" s="183"/>
      <c r="G2" s="18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row>
    <row r="3" spans="1:248" ht="6" customHeight="1" x14ac:dyDescent="0.25">
      <c r="B3" s="176"/>
      <c r="C3" s="173"/>
      <c r="D3" s="173"/>
      <c r="E3" s="183"/>
      <c r="F3" s="183"/>
      <c r="G3" s="18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c r="BC3" s="173"/>
      <c r="BD3" s="173"/>
      <c r="BE3" s="173"/>
      <c r="BF3" s="173"/>
      <c r="BG3" s="173"/>
      <c r="BH3" s="173"/>
      <c r="BI3" s="173"/>
      <c r="BJ3" s="173"/>
      <c r="BK3" s="173"/>
      <c r="BL3" s="173"/>
      <c r="BM3" s="173"/>
      <c r="BN3" s="173"/>
      <c r="BO3" s="173"/>
      <c r="BP3" s="173"/>
      <c r="BQ3" s="173"/>
      <c r="BR3" s="173"/>
      <c r="BS3" s="173"/>
      <c r="BT3" s="173"/>
      <c r="BU3" s="173"/>
      <c r="BV3" s="173"/>
      <c r="BW3" s="173"/>
      <c r="BX3" s="173"/>
      <c r="BY3" s="173"/>
      <c r="BZ3" s="173"/>
      <c r="CA3" s="173"/>
      <c r="CB3" s="173"/>
      <c r="CC3" s="173"/>
      <c r="CD3" s="173"/>
      <c r="CE3" s="173"/>
      <c r="CF3" s="173"/>
      <c r="CG3" s="173"/>
      <c r="CH3" s="173"/>
      <c r="CI3" s="173"/>
      <c r="CJ3" s="173"/>
      <c r="CK3" s="173"/>
      <c r="CL3" s="173"/>
      <c r="CM3" s="173"/>
      <c r="CN3" s="173"/>
      <c r="CO3" s="173"/>
      <c r="CP3" s="173"/>
      <c r="CQ3" s="173"/>
      <c r="CR3" s="173"/>
      <c r="CS3" s="173"/>
      <c r="CT3" s="173"/>
      <c r="CU3" s="173"/>
      <c r="CV3" s="173"/>
      <c r="CW3" s="173"/>
      <c r="CX3" s="173"/>
      <c r="CY3" s="173"/>
      <c r="CZ3" s="173"/>
      <c r="DA3" s="173"/>
      <c r="DB3" s="173"/>
      <c r="DC3" s="173"/>
      <c r="DD3" s="173"/>
      <c r="DE3" s="173"/>
      <c r="DF3" s="173"/>
      <c r="DG3" s="173"/>
      <c r="DH3" s="173"/>
      <c r="DI3" s="173"/>
      <c r="DJ3" s="173"/>
      <c r="DK3" s="173"/>
      <c r="DL3" s="173"/>
      <c r="DM3" s="173"/>
      <c r="DN3" s="173"/>
      <c r="DO3" s="173"/>
      <c r="DP3" s="173"/>
      <c r="DQ3" s="173"/>
      <c r="DR3" s="173"/>
      <c r="DS3" s="173"/>
      <c r="DT3" s="173"/>
      <c r="DU3" s="173"/>
      <c r="DV3" s="173"/>
      <c r="DW3" s="173"/>
      <c r="DX3" s="173"/>
      <c r="DY3" s="173"/>
      <c r="DZ3" s="173"/>
      <c r="EA3" s="173"/>
      <c r="EB3" s="173"/>
      <c r="EC3" s="173"/>
      <c r="ED3" s="173"/>
      <c r="EE3" s="173"/>
      <c r="EF3" s="173"/>
      <c r="EG3" s="173"/>
      <c r="EH3" s="173"/>
      <c r="EI3" s="173"/>
      <c r="EJ3" s="173"/>
      <c r="EK3" s="173"/>
      <c r="EL3" s="173"/>
      <c r="EM3" s="173"/>
      <c r="EN3" s="173"/>
      <c r="EO3" s="173"/>
      <c r="EP3" s="173"/>
      <c r="EQ3" s="173"/>
      <c r="ER3" s="173"/>
      <c r="ES3" s="173"/>
      <c r="ET3" s="173"/>
      <c r="EU3" s="173"/>
      <c r="EV3" s="173"/>
      <c r="EW3" s="173"/>
      <c r="EX3" s="173"/>
      <c r="EY3" s="173"/>
      <c r="EZ3" s="173"/>
      <c r="FA3" s="173"/>
      <c r="FB3" s="173"/>
      <c r="FC3" s="173"/>
      <c r="FD3" s="173"/>
      <c r="FE3" s="173"/>
      <c r="FF3" s="173"/>
      <c r="FG3" s="173"/>
      <c r="FH3" s="173"/>
      <c r="FI3" s="173"/>
      <c r="FJ3" s="173"/>
      <c r="FK3" s="173"/>
      <c r="FL3" s="173"/>
      <c r="FM3" s="173"/>
      <c r="FN3" s="173"/>
      <c r="FO3" s="173"/>
      <c r="FP3" s="173"/>
      <c r="FQ3" s="173"/>
      <c r="FR3" s="173"/>
      <c r="FS3" s="173"/>
      <c r="FT3" s="173"/>
      <c r="FU3" s="173"/>
      <c r="FV3" s="173"/>
      <c r="FW3" s="173"/>
      <c r="FX3" s="173"/>
      <c r="FY3" s="173"/>
      <c r="FZ3" s="173"/>
      <c r="GA3" s="173"/>
      <c r="GB3" s="173"/>
      <c r="GC3" s="173"/>
      <c r="GD3" s="173"/>
      <c r="GE3" s="173"/>
      <c r="GF3" s="173"/>
      <c r="GG3" s="173"/>
      <c r="GH3" s="173"/>
      <c r="GI3" s="173"/>
      <c r="GJ3" s="173"/>
      <c r="GK3" s="173"/>
      <c r="GL3" s="173"/>
      <c r="GM3" s="173"/>
      <c r="GN3" s="173"/>
      <c r="GO3" s="173"/>
      <c r="GP3" s="173"/>
      <c r="GQ3" s="173"/>
      <c r="GR3" s="173"/>
      <c r="GS3" s="173"/>
      <c r="GT3" s="173"/>
      <c r="GU3" s="173"/>
      <c r="GV3" s="173"/>
      <c r="GW3" s="173"/>
      <c r="GX3" s="173"/>
      <c r="GY3" s="173"/>
      <c r="GZ3" s="173"/>
      <c r="HA3" s="173"/>
      <c r="HB3" s="173"/>
      <c r="HC3" s="173"/>
      <c r="HD3" s="173"/>
      <c r="HE3" s="173"/>
      <c r="HF3" s="173"/>
      <c r="HG3" s="173"/>
      <c r="HH3" s="173"/>
      <c r="HI3" s="173"/>
      <c r="HJ3" s="173"/>
      <c r="HK3" s="173"/>
      <c r="HL3" s="173"/>
      <c r="HM3" s="173"/>
      <c r="HN3" s="173"/>
      <c r="HO3" s="173"/>
      <c r="HP3" s="173"/>
      <c r="HQ3" s="173"/>
      <c r="HR3" s="173"/>
      <c r="HS3" s="173"/>
      <c r="HT3" s="173"/>
      <c r="HU3" s="173"/>
      <c r="HV3" s="173"/>
      <c r="HW3" s="173"/>
      <c r="HX3" s="173"/>
      <c r="HY3" s="173"/>
      <c r="HZ3" s="173"/>
      <c r="IA3" s="173"/>
      <c r="IB3" s="173"/>
      <c r="IC3" s="173"/>
      <c r="ID3" s="173"/>
      <c r="IE3" s="173"/>
      <c r="IF3" s="173"/>
      <c r="IG3" s="173"/>
      <c r="IH3" s="173"/>
      <c r="II3" s="173"/>
      <c r="IJ3" s="173"/>
      <c r="IK3" s="173"/>
      <c r="IL3" s="173"/>
      <c r="IM3" s="173"/>
      <c r="IN3" s="173"/>
    </row>
    <row r="4" spans="1:248" ht="18.95" customHeight="1" x14ac:dyDescent="0.25">
      <c r="B4" s="184" t="s">
        <v>6</v>
      </c>
      <c r="C4" s="185" t="s">
        <v>7</v>
      </c>
    </row>
    <row r="5" spans="1:248" ht="18.95" customHeight="1" x14ac:dyDescent="0.25">
      <c r="B5" s="184" t="s">
        <v>8</v>
      </c>
      <c r="C5" s="185" t="s">
        <v>9</v>
      </c>
    </row>
    <row r="6" spans="1:248" ht="18.95" customHeight="1" x14ac:dyDescent="0.25">
      <c r="B6" s="184" t="s">
        <v>10</v>
      </c>
      <c r="C6" s="185" t="s">
        <v>11</v>
      </c>
    </row>
    <row r="7" spans="1:248" ht="18.95" customHeight="1" x14ac:dyDescent="0.25">
      <c r="B7" s="184" t="s">
        <v>12</v>
      </c>
      <c r="C7" s="185" t="s">
        <v>13</v>
      </c>
    </row>
    <row r="8" spans="1:248" ht="18.95" customHeight="1" x14ac:dyDescent="0.25">
      <c r="B8" s="184" t="s">
        <v>71</v>
      </c>
      <c r="C8" s="185" t="s">
        <v>72</v>
      </c>
    </row>
    <row r="9" spans="1:248" ht="18.95" customHeight="1" x14ac:dyDescent="0.25">
      <c r="B9" s="186" t="s">
        <v>14</v>
      </c>
      <c r="C9" s="187" t="s">
        <v>15</v>
      </c>
    </row>
    <row r="10" spans="1:248" ht="18.95" customHeight="1" x14ac:dyDescent="0.25">
      <c r="B10" s="186" t="s">
        <v>16</v>
      </c>
      <c r="C10" s="187" t="s">
        <v>17</v>
      </c>
      <c r="E10" s="188"/>
      <c r="F10" s="188"/>
    </row>
    <row r="11" spans="1:248" ht="18.95" customHeight="1" x14ac:dyDescent="0.25">
      <c r="B11" s="186" t="s">
        <v>73</v>
      </c>
      <c r="C11" s="187" t="s">
        <v>78</v>
      </c>
      <c r="E11" s="188"/>
      <c r="F11" s="188"/>
    </row>
    <row r="12" spans="1:248" ht="18.95" customHeight="1" x14ac:dyDescent="0.25">
      <c r="B12" s="186" t="s">
        <v>74</v>
      </c>
      <c r="C12" s="187" t="s">
        <v>75</v>
      </c>
      <c r="E12" s="188"/>
      <c r="F12" s="188"/>
    </row>
    <row r="13" spans="1:248" ht="18.95" customHeight="1" x14ac:dyDescent="0.25">
      <c r="B13" s="186" t="s">
        <v>76</v>
      </c>
      <c r="C13" s="187" t="s">
        <v>77</v>
      </c>
      <c r="E13" s="188"/>
      <c r="F13" s="188"/>
    </row>
    <row r="14" spans="1:248" ht="18.95" customHeight="1" x14ac:dyDescent="0.25">
      <c r="B14" s="186" t="s">
        <v>18</v>
      </c>
      <c r="C14" s="187" t="s">
        <v>19</v>
      </c>
      <c r="E14" s="188"/>
      <c r="F14" s="188"/>
    </row>
    <row r="15" spans="1:248" ht="18.95" customHeight="1" x14ac:dyDescent="0.25">
      <c r="B15" s="186" t="s">
        <v>20</v>
      </c>
      <c r="C15" s="187" t="s">
        <v>21</v>
      </c>
      <c r="E15" s="188"/>
      <c r="F15" s="188"/>
    </row>
    <row r="16" spans="1:248" ht="18.95" customHeight="1" x14ac:dyDescent="0.25">
      <c r="B16" s="189" t="s">
        <v>22</v>
      </c>
      <c r="C16" s="187" t="s">
        <v>23</v>
      </c>
      <c r="E16" s="188"/>
      <c r="F16" s="188"/>
    </row>
    <row r="17" spans="1:6" ht="18.95" customHeight="1" x14ac:dyDescent="0.25">
      <c r="B17" s="189" t="s">
        <v>79</v>
      </c>
      <c r="C17" s="187" t="s">
        <v>80</v>
      </c>
      <c r="E17" s="188"/>
      <c r="F17" s="188"/>
    </row>
    <row r="18" spans="1:6" ht="18.95" customHeight="1" x14ac:dyDescent="0.25">
      <c r="B18" s="189" t="s">
        <v>24</v>
      </c>
      <c r="C18" s="187" t="s">
        <v>25</v>
      </c>
      <c r="E18" s="188"/>
      <c r="F18" s="188"/>
    </row>
    <row r="19" spans="1:6" ht="18.95" customHeight="1" x14ac:dyDescent="0.25">
      <c r="B19" s="189" t="s">
        <v>81</v>
      </c>
      <c r="C19" s="187" t="s">
        <v>82</v>
      </c>
      <c r="E19" s="188"/>
      <c r="F19" s="188"/>
    </row>
    <row r="20" spans="1:6" ht="18.95" customHeight="1" x14ac:dyDescent="0.25">
      <c r="B20" s="186" t="s">
        <v>26</v>
      </c>
      <c r="C20" s="187" t="s">
        <v>27</v>
      </c>
      <c r="E20" s="188"/>
      <c r="F20" s="188"/>
    </row>
    <row r="21" spans="1:6" ht="18.95" customHeight="1" x14ac:dyDescent="0.25">
      <c r="B21" s="186" t="s">
        <v>28</v>
      </c>
      <c r="C21" s="187" t="s">
        <v>29</v>
      </c>
      <c r="E21" s="188"/>
      <c r="F21" s="188"/>
    </row>
    <row r="22" spans="1:6" ht="18.95" customHeight="1" x14ac:dyDescent="0.25">
      <c r="A22" s="181"/>
      <c r="B22" s="186" t="s">
        <v>38</v>
      </c>
      <c r="C22" s="187" t="s">
        <v>39</v>
      </c>
      <c r="E22" s="188"/>
      <c r="F22" s="188"/>
    </row>
    <row r="23" spans="1:6" ht="18.95" customHeight="1" x14ac:dyDescent="0.25">
      <c r="A23" s="181"/>
      <c r="B23" s="189" t="s">
        <v>30</v>
      </c>
      <c r="C23" s="187" t="s">
        <v>128</v>
      </c>
      <c r="E23" s="188"/>
      <c r="F23" s="188"/>
    </row>
    <row r="24" spans="1:6" ht="18.95" customHeight="1" x14ac:dyDescent="0.25">
      <c r="A24" s="181"/>
      <c r="B24" s="189" t="s">
        <v>31</v>
      </c>
      <c r="C24" s="187" t="s">
        <v>151</v>
      </c>
      <c r="E24" s="188"/>
      <c r="F24" s="188"/>
    </row>
    <row r="25" spans="1:6" ht="18.95" customHeight="1" x14ac:dyDescent="0.25">
      <c r="A25" s="181"/>
      <c r="B25" s="190" t="s">
        <v>32</v>
      </c>
      <c r="C25" s="191" t="s">
        <v>33</v>
      </c>
      <c r="E25" s="188"/>
      <c r="F25" s="188"/>
    </row>
    <row r="26" spans="1:6" ht="18.95" customHeight="1" x14ac:dyDescent="0.25">
      <c r="A26" s="181"/>
      <c r="E26" s="188"/>
      <c r="F26" s="188"/>
    </row>
    <row r="27" spans="1:6" ht="18.95" customHeight="1" x14ac:dyDescent="0.25"/>
    <row r="28" spans="1:6" ht="18.95" customHeight="1" x14ac:dyDescent="0.25"/>
    <row r="29" spans="1:6" ht="18.95" customHeight="1" x14ac:dyDescent="0.25"/>
    <row r="30" spans="1:6" ht="18.95" customHeight="1" x14ac:dyDescent="0.25"/>
    <row r="31" spans="1:6" ht="18.95" customHeight="1" x14ac:dyDescent="0.25"/>
    <row r="32" spans="1:6" ht="18.95" customHeight="1" x14ac:dyDescent="0.25"/>
    <row r="33" ht="18.95" customHeight="1" x14ac:dyDescent="0.25"/>
    <row r="34" ht="18.95" customHeight="1" x14ac:dyDescent="0.25"/>
    <row r="35" ht="18.95" customHeight="1" x14ac:dyDescent="0.25"/>
    <row r="36" ht="18.95" customHeight="1" x14ac:dyDescent="0.25"/>
    <row r="37" ht="18.95" customHeight="1" x14ac:dyDescent="0.25"/>
  </sheetData>
  <mergeCells count="1">
    <mergeCell ref="A2:C2"/>
  </mergeCells>
  <pageMargins left="0.78740157480314965" right="0.78740157480314965" top="0.78740157480314965" bottom="0.78740157480314965" header="0" footer="0"/>
  <pageSetup paperSize="9" fitToHeight="2" orientation="portrait" horizontalDpi="300" verticalDpi="300"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9CD07-DDB2-478F-BE5B-76039A2A74DC}">
  <sheetPr>
    <pageSetUpPr fitToPage="1"/>
  </sheetPr>
  <dimension ref="A1:AA48"/>
  <sheetViews>
    <sheetView showGridLines="0" zoomScaleNormal="100" workbookViewId="0">
      <selection activeCell="G9" sqref="G9"/>
    </sheetView>
  </sheetViews>
  <sheetFormatPr defaultColWidth="9.140625" defaultRowHeight="12" x14ac:dyDescent="0.2"/>
  <cols>
    <col min="1" max="1" width="32.28515625" style="3" customWidth="1"/>
    <col min="2" max="4" width="12.7109375" style="3" customWidth="1"/>
    <col min="5" max="5" width="5.5703125" style="3" customWidth="1"/>
    <col min="6" max="16384" width="9.140625" style="3"/>
  </cols>
  <sheetData>
    <row r="1" spans="1:27" ht="5.25" customHeight="1" x14ac:dyDescent="0.2"/>
    <row r="2" spans="1:27" ht="18.95" customHeight="1" x14ac:dyDescent="0.25">
      <c r="A2" s="14" t="s">
        <v>192</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27" customHeight="1" x14ac:dyDescent="0.2">
      <c r="A4" s="16" t="str">
        <f>+'1'!A4</f>
        <v>Janeiro-junho</v>
      </c>
      <c r="B4" s="245" t="s">
        <v>110</v>
      </c>
      <c r="C4" s="246"/>
      <c r="D4" s="247"/>
      <c r="E4" s="1"/>
      <c r="F4" s="1"/>
      <c r="G4" s="1"/>
      <c r="H4" s="1"/>
      <c r="I4" s="1"/>
      <c r="J4" s="1"/>
      <c r="K4" s="1"/>
      <c r="L4" s="1"/>
      <c r="M4" s="1"/>
      <c r="N4" s="1"/>
      <c r="O4" s="1"/>
      <c r="P4" s="1"/>
      <c r="Q4" s="1"/>
      <c r="R4" s="1"/>
      <c r="S4" s="1"/>
      <c r="T4" s="1"/>
      <c r="U4" s="1"/>
      <c r="V4" s="1"/>
      <c r="W4" s="1"/>
      <c r="X4" s="1"/>
      <c r="Y4" s="1"/>
      <c r="Z4" s="1"/>
      <c r="AA4" s="1"/>
    </row>
    <row r="5" spans="1:27" ht="30" customHeight="1" x14ac:dyDescent="0.2">
      <c r="A5" s="9" t="s">
        <v>111</v>
      </c>
      <c r="B5" s="17">
        <v>2023</v>
      </c>
      <c r="C5" s="18">
        <v>2024</v>
      </c>
      <c r="D5" s="19" t="s">
        <v>187</v>
      </c>
      <c r="E5" s="1"/>
      <c r="F5" s="1"/>
      <c r="G5" s="1"/>
      <c r="H5" s="1"/>
      <c r="I5" s="1"/>
      <c r="J5" s="1"/>
      <c r="K5" s="1"/>
      <c r="L5" s="1"/>
      <c r="M5" s="1"/>
      <c r="N5" s="1"/>
      <c r="O5" s="1"/>
      <c r="P5" s="1"/>
      <c r="Q5" s="1"/>
      <c r="R5" s="1"/>
      <c r="S5" s="1"/>
      <c r="T5" s="1"/>
      <c r="U5" s="1"/>
      <c r="V5" s="1"/>
      <c r="W5" s="1"/>
      <c r="X5" s="1"/>
      <c r="Y5" s="1"/>
      <c r="Z5" s="1"/>
      <c r="AA5" s="1"/>
    </row>
    <row r="6" spans="1:27" ht="18.95" customHeight="1" x14ac:dyDescent="0.2">
      <c r="A6" s="54" t="s">
        <v>112</v>
      </c>
      <c r="B6" s="39">
        <v>273143</v>
      </c>
      <c r="C6" s="42">
        <v>326449</v>
      </c>
      <c r="D6" s="41">
        <f t="shared" ref="D6:D13" si="0">(C6/B6)-1</f>
        <v>0.19515784772079092</v>
      </c>
      <c r="E6" s="1"/>
      <c r="F6" s="1"/>
      <c r="G6" s="1"/>
      <c r="H6" s="1"/>
      <c r="I6" s="1"/>
      <c r="J6" s="1"/>
      <c r="K6" s="1"/>
      <c r="L6" s="1"/>
      <c r="M6" s="1"/>
      <c r="N6" s="1"/>
      <c r="O6" s="1"/>
      <c r="P6" s="1"/>
      <c r="Q6" s="1"/>
      <c r="R6" s="1"/>
      <c r="S6" s="1"/>
      <c r="T6" s="1"/>
      <c r="U6" s="1"/>
      <c r="V6" s="1"/>
      <c r="W6" s="1"/>
      <c r="X6" s="1"/>
      <c r="Y6" s="1"/>
      <c r="Z6" s="1"/>
      <c r="AA6" s="1"/>
    </row>
    <row r="7" spans="1:27" ht="18.95" customHeight="1" x14ac:dyDescent="0.2">
      <c r="A7" s="54" t="s">
        <v>113</v>
      </c>
      <c r="B7" s="39">
        <v>17052</v>
      </c>
      <c r="C7" s="42">
        <v>12896</v>
      </c>
      <c r="D7" s="41">
        <f t="shared" si="0"/>
        <v>-0.24372507623739148</v>
      </c>
      <c r="E7" s="1"/>
      <c r="F7" s="1"/>
      <c r="G7" s="1"/>
      <c r="H7" s="1"/>
      <c r="I7" s="1"/>
      <c r="J7" s="1"/>
      <c r="K7" s="1"/>
      <c r="L7" s="1"/>
      <c r="M7" s="1"/>
      <c r="N7" s="1"/>
      <c r="O7" s="1"/>
      <c r="P7" s="1"/>
      <c r="Q7" s="1"/>
      <c r="R7" s="1"/>
      <c r="S7" s="1"/>
      <c r="T7" s="1"/>
      <c r="U7" s="1"/>
      <c r="V7" s="1"/>
      <c r="W7" s="1"/>
      <c r="X7" s="1"/>
      <c r="Y7" s="1"/>
      <c r="Z7" s="1"/>
      <c r="AA7" s="1"/>
    </row>
    <row r="8" spans="1:27" ht="18.95" customHeight="1" x14ac:dyDescent="0.2">
      <c r="A8" s="54" t="s">
        <v>114</v>
      </c>
      <c r="B8" s="39">
        <v>10029</v>
      </c>
      <c r="C8" s="42">
        <v>8479</v>
      </c>
      <c r="D8" s="41">
        <f t="shared" si="0"/>
        <v>-0.15455179978063616</v>
      </c>
      <c r="E8" s="1"/>
      <c r="F8" s="1"/>
      <c r="G8" s="1"/>
      <c r="H8" s="1"/>
      <c r="I8" s="1"/>
      <c r="J8" s="1"/>
      <c r="K8" s="1"/>
      <c r="L8" s="1"/>
      <c r="M8" s="1"/>
      <c r="N8" s="1"/>
      <c r="O8" s="1"/>
      <c r="P8" s="1"/>
      <c r="Q8" s="1"/>
      <c r="R8" s="1"/>
      <c r="S8" s="1"/>
      <c r="T8" s="1"/>
      <c r="U8" s="1"/>
      <c r="V8" s="1"/>
      <c r="W8" s="1"/>
      <c r="X8" s="1"/>
      <c r="Y8" s="1"/>
      <c r="Z8" s="1"/>
      <c r="AA8" s="1"/>
    </row>
    <row r="9" spans="1:27" ht="18.95" customHeight="1" x14ac:dyDescent="0.2">
      <c r="A9" s="54" t="s">
        <v>115</v>
      </c>
      <c r="B9" s="39">
        <v>31148</v>
      </c>
      <c r="C9" s="42">
        <v>27364</v>
      </c>
      <c r="D9" s="41">
        <f t="shared" si="0"/>
        <v>-0.12148452549120325</v>
      </c>
      <c r="E9" s="1"/>
      <c r="F9" s="1"/>
      <c r="G9" s="1"/>
      <c r="H9" s="1"/>
      <c r="I9" s="1"/>
      <c r="J9" s="1"/>
      <c r="K9" s="1"/>
      <c r="L9" s="1"/>
      <c r="M9" s="1"/>
      <c r="N9" s="1"/>
      <c r="O9" s="1"/>
      <c r="P9" s="1"/>
      <c r="Q9" s="1"/>
      <c r="R9" s="1"/>
      <c r="S9" s="1"/>
      <c r="T9" s="1"/>
      <c r="U9" s="1"/>
      <c r="V9" s="1"/>
      <c r="W9" s="1"/>
      <c r="X9" s="1"/>
      <c r="Y9" s="1"/>
      <c r="Z9" s="1"/>
      <c r="AA9" s="1"/>
    </row>
    <row r="10" spans="1:27" ht="18.95" customHeight="1" x14ac:dyDescent="0.2">
      <c r="A10" s="54" t="s">
        <v>116</v>
      </c>
      <c r="B10" s="39">
        <v>11223</v>
      </c>
      <c r="C10" s="42">
        <v>7553</v>
      </c>
      <c r="D10" s="41">
        <f t="shared" si="0"/>
        <v>-0.32700703911610085</v>
      </c>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54" t="s">
        <v>152</v>
      </c>
      <c r="B11" s="39">
        <v>10929</v>
      </c>
      <c r="C11" s="42">
        <v>5893</v>
      </c>
      <c r="D11" s="41">
        <f t="shared" si="0"/>
        <v>-0.46079238722664473</v>
      </c>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54" t="s">
        <v>117</v>
      </c>
      <c r="B12" s="39">
        <v>1260</v>
      </c>
      <c r="C12" s="42">
        <v>934</v>
      </c>
      <c r="D12" s="41">
        <f t="shared" si="0"/>
        <v>-0.2587301587301587</v>
      </c>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54" t="s">
        <v>118</v>
      </c>
      <c r="B13" s="39">
        <v>83792</v>
      </c>
      <c r="C13" s="42">
        <v>64068</v>
      </c>
      <c r="D13" s="41">
        <f t="shared" si="0"/>
        <v>-0.23539240022913877</v>
      </c>
      <c r="E13" s="1"/>
      <c r="F13" s="1"/>
      <c r="G13" s="1"/>
      <c r="H13" s="1"/>
      <c r="I13" s="1"/>
      <c r="J13" s="1"/>
      <c r="K13" s="1"/>
      <c r="L13" s="1"/>
      <c r="M13" s="1"/>
      <c r="N13" s="1"/>
      <c r="O13" s="1"/>
      <c r="P13" s="1"/>
      <c r="Q13" s="1"/>
      <c r="R13" s="1"/>
      <c r="S13" s="1"/>
      <c r="T13" s="1"/>
      <c r="U13" s="1"/>
      <c r="V13" s="1"/>
      <c r="W13" s="1"/>
      <c r="X13" s="1"/>
      <c r="Y13" s="1"/>
      <c r="Z13" s="1"/>
      <c r="AA13" s="1"/>
    </row>
    <row r="14" spans="1:27" ht="18.95" customHeight="1" thickBot="1" x14ac:dyDescent="0.25">
      <c r="A14" s="11" t="s">
        <v>35</v>
      </c>
      <c r="B14" s="8">
        <f>SUM(B6:B13)</f>
        <v>438576</v>
      </c>
      <c r="C14" s="12">
        <f>SUM(C6:C13)</f>
        <v>453636</v>
      </c>
      <c r="D14" s="26">
        <f t="shared" ref="D14" si="1">(C14/B14)-1</f>
        <v>3.433840429024837E-2</v>
      </c>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14:C14" formulaRange="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E5768-495B-49DF-B272-9694375537C8}">
  <dimension ref="A1:AA48"/>
  <sheetViews>
    <sheetView showGridLines="0" zoomScale="106" zoomScaleNormal="106" workbookViewId="0">
      <selection activeCell="J3" sqref="J3"/>
    </sheetView>
  </sheetViews>
  <sheetFormatPr defaultColWidth="9.140625" defaultRowHeight="12" x14ac:dyDescent="0.2"/>
  <cols>
    <col min="1" max="1" width="21.7109375" style="3" customWidth="1"/>
    <col min="2" max="8" width="12.7109375" style="3" customWidth="1"/>
    <col min="9" max="16384" width="9.140625" style="3"/>
  </cols>
  <sheetData>
    <row r="1" spans="1:27" ht="6.75" customHeight="1" x14ac:dyDescent="0.2"/>
    <row r="2" spans="1:27" ht="18.95" customHeight="1" x14ac:dyDescent="0.25">
      <c r="A2" s="14" t="s">
        <v>211</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25.5" customHeight="1" x14ac:dyDescent="0.2">
      <c r="A4" s="16" t="str">
        <f>+'1'!A4</f>
        <v>Janeiro-junho</v>
      </c>
      <c r="B4" s="245" t="s">
        <v>119</v>
      </c>
      <c r="C4" s="246"/>
      <c r="D4" s="247"/>
      <c r="E4" s="245" t="s">
        <v>108</v>
      </c>
      <c r="F4" s="246"/>
      <c r="G4" s="246"/>
      <c r="H4" s="246"/>
      <c r="I4" s="1"/>
      <c r="J4" s="1"/>
      <c r="K4" s="1"/>
      <c r="L4" s="1"/>
      <c r="M4" s="1"/>
      <c r="N4" s="1"/>
      <c r="O4" s="1"/>
      <c r="P4" s="1"/>
      <c r="Q4" s="1"/>
      <c r="R4" s="1"/>
      <c r="S4" s="1"/>
      <c r="T4" s="1"/>
      <c r="U4" s="1"/>
      <c r="V4" s="1"/>
      <c r="W4" s="1"/>
      <c r="X4" s="1"/>
      <c r="Y4" s="1"/>
      <c r="Z4" s="1"/>
      <c r="AA4" s="1"/>
    </row>
    <row r="5" spans="1:27" ht="24" customHeight="1" x14ac:dyDescent="0.2">
      <c r="A5" s="268" t="s">
        <v>141</v>
      </c>
      <c r="B5" s="261">
        <v>2023</v>
      </c>
      <c r="C5" s="262">
        <v>2024</v>
      </c>
      <c r="D5" s="271" t="s">
        <v>187</v>
      </c>
      <c r="E5" s="17">
        <v>2023</v>
      </c>
      <c r="F5" s="35">
        <v>2024</v>
      </c>
      <c r="G5" s="273" t="s">
        <v>187</v>
      </c>
      <c r="H5" s="273"/>
      <c r="I5" s="1"/>
      <c r="J5" s="1"/>
      <c r="K5" s="1"/>
      <c r="L5" s="1"/>
      <c r="M5" s="1"/>
      <c r="N5" s="1"/>
      <c r="O5" s="1"/>
      <c r="P5" s="1"/>
      <c r="Q5" s="1"/>
      <c r="R5" s="1"/>
      <c r="S5" s="1"/>
      <c r="T5" s="1"/>
      <c r="U5" s="1"/>
      <c r="V5" s="1"/>
      <c r="W5" s="1"/>
      <c r="X5" s="1"/>
      <c r="Y5" s="1"/>
      <c r="Z5" s="1"/>
      <c r="AA5" s="1"/>
    </row>
    <row r="6" spans="1:27" ht="31.5" customHeight="1" x14ac:dyDescent="0.2">
      <c r="A6" s="268"/>
      <c r="B6" s="269"/>
      <c r="C6" s="270"/>
      <c r="D6" s="272"/>
      <c r="E6" s="259" t="s">
        <v>148</v>
      </c>
      <c r="F6" s="274"/>
      <c r="G6" s="201" t="s">
        <v>149</v>
      </c>
      <c r="H6" s="201" t="s">
        <v>150</v>
      </c>
      <c r="I6" s="1"/>
      <c r="J6" s="1"/>
      <c r="K6" s="1"/>
      <c r="L6" s="1"/>
      <c r="M6" s="1"/>
      <c r="N6" s="1"/>
      <c r="O6" s="1"/>
      <c r="P6" s="1"/>
      <c r="Q6" s="1"/>
      <c r="R6" s="1"/>
      <c r="S6" s="1"/>
      <c r="T6" s="1"/>
      <c r="U6" s="1"/>
      <c r="V6" s="1"/>
      <c r="W6" s="1"/>
      <c r="X6" s="1"/>
      <c r="Y6" s="1"/>
      <c r="Z6" s="1"/>
      <c r="AA6" s="1"/>
    </row>
    <row r="7" spans="1:27" ht="18.95" customHeight="1" x14ac:dyDescent="0.2">
      <c r="A7" s="275" t="s">
        <v>14</v>
      </c>
      <c r="B7" s="279">
        <v>62230359</v>
      </c>
      <c r="C7" s="280">
        <v>114363109.99490428</v>
      </c>
      <c r="D7" s="281">
        <f>(C7/B7)-1</f>
        <v>0.83773823311712348</v>
      </c>
      <c r="E7" s="39">
        <v>186175</v>
      </c>
      <c r="F7" s="40">
        <v>274257</v>
      </c>
      <c r="G7" s="41">
        <f>(F7/E7)-1</f>
        <v>0.47311400563985506</v>
      </c>
      <c r="H7" s="41"/>
      <c r="I7" s="1"/>
      <c r="J7" s="1"/>
      <c r="K7" s="1"/>
      <c r="L7" s="1"/>
      <c r="M7" s="1"/>
      <c r="N7" s="1"/>
      <c r="O7" s="1"/>
      <c r="P7" s="1"/>
      <c r="Q7" s="1"/>
      <c r="R7" s="1"/>
      <c r="S7" s="1"/>
      <c r="T7" s="1"/>
      <c r="U7" s="1"/>
      <c r="V7" s="1"/>
      <c r="W7" s="1"/>
      <c r="X7" s="1"/>
      <c r="Y7" s="1"/>
      <c r="Z7" s="1"/>
      <c r="AA7" s="1"/>
    </row>
    <row r="8" spans="1:27" ht="18.95" customHeight="1" x14ac:dyDescent="0.2">
      <c r="A8" s="275"/>
      <c r="B8" s="276"/>
      <c r="C8" s="277"/>
      <c r="D8" s="278"/>
      <c r="E8" s="44">
        <v>2.9917069898311209E-3</v>
      </c>
      <c r="F8" s="45">
        <v>2.3981247100767038E-3</v>
      </c>
      <c r="G8" s="41"/>
      <c r="H8" s="41">
        <f>(F8-E8)/E8</f>
        <v>-0.19840922983835538</v>
      </c>
      <c r="I8" s="1"/>
      <c r="J8" s="1"/>
      <c r="K8" s="1"/>
      <c r="L8" s="1"/>
      <c r="M8" s="1"/>
      <c r="N8" s="1"/>
      <c r="O8" s="1"/>
      <c r="P8" s="1"/>
      <c r="Q8" s="1"/>
      <c r="R8" s="1"/>
      <c r="S8" s="1"/>
      <c r="T8" s="1"/>
      <c r="U8" s="1"/>
      <c r="V8" s="1"/>
      <c r="W8" s="1"/>
      <c r="X8" s="1"/>
      <c r="Y8" s="1"/>
      <c r="Z8" s="1"/>
      <c r="AA8" s="1"/>
    </row>
    <row r="9" spans="1:27" ht="18.95" customHeight="1" x14ac:dyDescent="0.2">
      <c r="A9" s="275" t="s">
        <v>22</v>
      </c>
      <c r="B9" s="276">
        <v>2689448</v>
      </c>
      <c r="C9" s="277">
        <v>2250814</v>
      </c>
      <c r="D9" s="278">
        <f t="shared" ref="D9" si="0">(C9/B9)-1</f>
        <v>-0.16309443424821746</v>
      </c>
      <c r="E9" s="39">
        <v>56651</v>
      </c>
      <c r="F9" s="40">
        <v>38419</v>
      </c>
      <c r="G9" s="41">
        <f t="shared" ref="G9:G11" si="1">(F9/E9)-1</f>
        <v>-0.32183015304231166</v>
      </c>
      <c r="H9" s="41"/>
      <c r="I9" s="1"/>
      <c r="J9" s="1"/>
      <c r="K9" s="1"/>
      <c r="L9" s="1"/>
      <c r="M9" s="1"/>
      <c r="N9" s="1"/>
      <c r="O9" s="1"/>
      <c r="P9" s="1"/>
      <c r="Q9" s="1"/>
      <c r="R9" s="1"/>
      <c r="S9" s="1"/>
      <c r="T9" s="1"/>
      <c r="U9" s="1"/>
      <c r="V9" s="1"/>
      <c r="W9" s="1"/>
      <c r="X9" s="1"/>
      <c r="Y9" s="1"/>
      <c r="Z9" s="1"/>
      <c r="AA9" s="1"/>
    </row>
    <row r="10" spans="1:27" ht="18.95" customHeight="1" x14ac:dyDescent="0.2">
      <c r="A10" s="275"/>
      <c r="B10" s="276"/>
      <c r="C10" s="277"/>
      <c r="D10" s="278"/>
      <c r="E10" s="44">
        <v>2.1064173763538092E-2</v>
      </c>
      <c r="F10" s="45">
        <v>1.7068935949394307E-2</v>
      </c>
      <c r="G10" s="41"/>
      <c r="H10" s="41">
        <f t="shared" ref="H10:H12" si="2">(F10-E10)/E10</f>
        <v>-0.18966980898436706</v>
      </c>
      <c r="I10" s="1"/>
      <c r="J10" s="1"/>
      <c r="K10" s="1"/>
      <c r="L10" s="1"/>
      <c r="M10" s="1"/>
      <c r="N10" s="1"/>
      <c r="O10" s="1"/>
      <c r="P10" s="1"/>
      <c r="Q10" s="1"/>
      <c r="R10" s="1"/>
      <c r="S10" s="1"/>
      <c r="T10" s="1"/>
      <c r="U10" s="1"/>
      <c r="V10" s="1"/>
      <c r="W10" s="1"/>
      <c r="X10" s="1"/>
      <c r="Y10" s="1"/>
      <c r="Z10" s="1"/>
      <c r="AA10" s="1"/>
    </row>
    <row r="11" spans="1:27" ht="18.95" customHeight="1" x14ac:dyDescent="0.2">
      <c r="A11" s="275" t="s">
        <v>28</v>
      </c>
      <c r="B11" s="276">
        <v>1436901</v>
      </c>
      <c r="C11" s="277">
        <v>1074927</v>
      </c>
      <c r="D11" s="278">
        <f t="shared" ref="D11" si="3">(C11/B11)-1</f>
        <v>-0.25191297103975852</v>
      </c>
      <c r="E11" s="39">
        <v>30317</v>
      </c>
      <c r="F11" s="40">
        <v>13773</v>
      </c>
      <c r="G11" s="41">
        <f t="shared" si="1"/>
        <v>-0.54570043210080155</v>
      </c>
      <c r="H11" s="41"/>
      <c r="I11" s="1"/>
      <c r="J11" s="1"/>
      <c r="K11" s="1"/>
      <c r="L11" s="1"/>
      <c r="M11" s="1"/>
      <c r="N11" s="1"/>
      <c r="O11" s="1"/>
      <c r="P11" s="1"/>
      <c r="Q11" s="1"/>
      <c r="R11" s="1"/>
      <c r="S11" s="1"/>
      <c r="T11" s="1"/>
      <c r="U11" s="1"/>
      <c r="V11" s="1"/>
      <c r="W11" s="1"/>
      <c r="X11" s="1"/>
      <c r="Y11" s="1"/>
      <c r="Z11" s="1"/>
      <c r="AA11" s="1"/>
    </row>
    <row r="12" spans="1:27" ht="18.95" customHeight="1" x14ac:dyDescent="0.2">
      <c r="A12" s="275"/>
      <c r="B12" s="276"/>
      <c r="C12" s="277"/>
      <c r="D12" s="278"/>
      <c r="E12" s="44">
        <v>2.1098878767569929E-2</v>
      </c>
      <c r="F12" s="45">
        <v>1.2812963112843943E-2</v>
      </c>
      <c r="G12" s="41"/>
      <c r="H12" s="41">
        <f t="shared" si="2"/>
        <v>-0.39271829304322409</v>
      </c>
      <c r="I12" s="1"/>
      <c r="J12" s="1"/>
      <c r="K12" s="1"/>
      <c r="L12" s="1"/>
      <c r="M12" s="1"/>
      <c r="N12" s="1"/>
      <c r="O12" s="1"/>
      <c r="P12" s="1"/>
      <c r="Q12" s="1"/>
      <c r="R12" s="1"/>
      <c r="S12" s="1"/>
      <c r="T12" s="1"/>
      <c r="U12" s="1"/>
      <c r="V12" s="1"/>
      <c r="W12" s="1"/>
      <c r="X12" s="1"/>
      <c r="Y12" s="1"/>
      <c r="Z12" s="1"/>
      <c r="AA12" s="1"/>
    </row>
    <row r="13" spans="1:27" ht="18.95" customHeight="1" x14ac:dyDescent="0.2">
      <c r="A13" s="275" t="s">
        <v>181</v>
      </c>
      <c r="B13" s="276" t="s">
        <v>132</v>
      </c>
      <c r="C13" s="277" t="s">
        <v>132</v>
      </c>
      <c r="D13" s="278" t="s">
        <v>132</v>
      </c>
      <c r="E13" s="39" t="s">
        <v>132</v>
      </c>
      <c r="F13" s="40" t="s">
        <v>132</v>
      </c>
      <c r="G13" s="41" t="s">
        <v>132</v>
      </c>
      <c r="H13" s="41"/>
      <c r="I13" s="1"/>
      <c r="J13" s="1"/>
      <c r="K13" s="1"/>
      <c r="L13" s="1"/>
      <c r="M13" s="1"/>
      <c r="N13" s="1"/>
      <c r="O13" s="1"/>
      <c r="P13" s="1"/>
      <c r="Q13" s="1"/>
      <c r="R13" s="1"/>
      <c r="S13" s="1"/>
      <c r="T13" s="1"/>
      <c r="U13" s="1"/>
      <c r="V13" s="1"/>
      <c r="W13" s="1"/>
      <c r="X13" s="1"/>
      <c r="Y13" s="1"/>
      <c r="Z13" s="1"/>
      <c r="AA13" s="1"/>
    </row>
    <row r="14" spans="1:27" ht="18.95" customHeight="1" x14ac:dyDescent="0.2">
      <c r="A14" s="275"/>
      <c r="B14" s="276"/>
      <c r="C14" s="277"/>
      <c r="D14" s="278"/>
      <c r="E14" s="44" t="s">
        <v>132</v>
      </c>
      <c r="F14" s="45" t="s">
        <v>132</v>
      </c>
      <c r="G14" s="41"/>
      <c r="H14" s="46" t="s">
        <v>132</v>
      </c>
      <c r="I14" s="1"/>
      <c r="J14" s="1"/>
      <c r="K14" s="1"/>
      <c r="L14" s="1"/>
      <c r="M14" s="1"/>
      <c r="N14" s="1"/>
      <c r="O14" s="1"/>
      <c r="P14" s="1"/>
      <c r="Q14" s="1"/>
      <c r="R14" s="1"/>
      <c r="S14" s="1"/>
      <c r="T14" s="1"/>
      <c r="U14" s="1"/>
      <c r="V14" s="1"/>
      <c r="W14" s="1"/>
      <c r="X14" s="1"/>
      <c r="Y14" s="1"/>
      <c r="Z14" s="1"/>
      <c r="AA14" s="1"/>
    </row>
    <row r="15" spans="1:27" ht="18.95" customHeight="1" x14ac:dyDescent="0.2">
      <c r="A15" s="47"/>
      <c r="B15" s="282">
        <f>SUM(B7:B14)</f>
        <v>66356708</v>
      </c>
      <c r="C15" s="284">
        <f>SUM(C7:C14)</f>
        <v>117688850.99490428</v>
      </c>
      <c r="D15" s="286">
        <f>(C15/B15)-1</f>
        <v>0.77357880675612001</v>
      </c>
      <c r="E15" s="48">
        <f>E7+E9+E11</f>
        <v>273143</v>
      </c>
      <c r="F15" s="48">
        <f>F7+F9+F11</f>
        <v>326449</v>
      </c>
      <c r="G15" s="49">
        <f>(F15/E15)-1</f>
        <v>0.19515784772079092</v>
      </c>
      <c r="H15" s="50"/>
      <c r="I15" s="1"/>
      <c r="J15" s="1"/>
      <c r="K15" s="1"/>
      <c r="L15" s="1"/>
      <c r="M15" s="1"/>
      <c r="N15" s="1"/>
      <c r="O15" s="1"/>
      <c r="P15" s="1"/>
      <c r="Q15" s="1"/>
      <c r="R15" s="1"/>
      <c r="S15" s="1"/>
      <c r="T15" s="1"/>
      <c r="U15" s="1"/>
      <c r="V15" s="1"/>
      <c r="W15" s="1"/>
      <c r="X15" s="1"/>
      <c r="Y15" s="1"/>
      <c r="Z15" s="1"/>
      <c r="AA15" s="1"/>
    </row>
    <row r="16" spans="1:27" ht="18.95" customHeight="1" thickBot="1" x14ac:dyDescent="0.25">
      <c r="A16" s="11" t="s">
        <v>182</v>
      </c>
      <c r="B16" s="283"/>
      <c r="C16" s="285"/>
      <c r="D16" s="287"/>
      <c r="E16" s="51">
        <v>4.1162831646199202E-3</v>
      </c>
      <c r="F16" s="52">
        <v>2.7738311423750298E-3</v>
      </c>
      <c r="G16" s="26"/>
      <c r="H16" s="26">
        <f>(F16-E16)/E16</f>
        <v>-0.3261320877493244</v>
      </c>
      <c r="I16" s="1"/>
      <c r="J16" s="1"/>
      <c r="K16" s="1"/>
      <c r="L16" s="1"/>
      <c r="M16" s="1"/>
      <c r="N16" s="1"/>
      <c r="O16" s="1"/>
      <c r="P16" s="1"/>
      <c r="Q16" s="1"/>
      <c r="R16" s="1"/>
      <c r="S16" s="1"/>
      <c r="T16" s="1"/>
      <c r="U16" s="1"/>
      <c r="V16" s="1"/>
      <c r="W16" s="1"/>
      <c r="X16" s="1"/>
      <c r="Y16" s="1"/>
      <c r="Z16" s="1"/>
      <c r="AA16" s="1"/>
    </row>
    <row r="17" spans="1:27" ht="18.95" customHeight="1" x14ac:dyDescent="0.2">
      <c r="A17" s="198" t="s">
        <v>195</v>
      </c>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53"/>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8.9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8.95" customHeight="1" x14ac:dyDescent="0.2"/>
    <row r="37" spans="1:27" x14ac:dyDescent="0.2">
      <c r="G37" s="1"/>
    </row>
    <row r="48" spans="1:27" x14ac:dyDescent="0.2">
      <c r="I48" s="1"/>
    </row>
  </sheetData>
  <mergeCells count="27">
    <mergeCell ref="C7:C8"/>
    <mergeCell ref="D7:D8"/>
    <mergeCell ref="B15:B16"/>
    <mergeCell ref="C15:C16"/>
    <mergeCell ref="D15:D16"/>
    <mergeCell ref="B4:D4"/>
    <mergeCell ref="E4:H4"/>
    <mergeCell ref="A13:A14"/>
    <mergeCell ref="B13:B14"/>
    <mergeCell ref="C13:C14"/>
    <mergeCell ref="D13:D14"/>
    <mergeCell ref="A11:A12"/>
    <mergeCell ref="B11:B12"/>
    <mergeCell ref="C11:C12"/>
    <mergeCell ref="D11:D12"/>
    <mergeCell ref="A9:A10"/>
    <mergeCell ref="B9:B10"/>
    <mergeCell ref="C9:C10"/>
    <mergeCell ref="D9:D10"/>
    <mergeCell ref="A7:A8"/>
    <mergeCell ref="B7:B8"/>
    <mergeCell ref="A5:A6"/>
    <mergeCell ref="B5:B6"/>
    <mergeCell ref="C5:C6"/>
    <mergeCell ref="D5:D6"/>
    <mergeCell ref="G5:H5"/>
    <mergeCell ref="E6:F6"/>
  </mergeCells>
  <pageMargins left="0.7" right="0.7" top="0.75" bottom="0.75" header="0.3" footer="0.3"/>
  <pageSetup paperSize="9" scale="72" orientation="portrait" verticalDpi="0" r:id="rId1"/>
  <ignoredErrors>
    <ignoredError sqref="B15:D15 B16:D16 G16:H16 G15:H15" formulaRange="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4BC4-7137-4EC3-8CC7-A7F9EB30A59C}">
  <sheetPr>
    <pageSetUpPr fitToPage="1"/>
  </sheetPr>
  <dimension ref="A1:AA48"/>
  <sheetViews>
    <sheetView showGridLines="0" zoomScaleNormal="100" workbookViewId="0">
      <selection activeCell="E11" sqref="E11"/>
    </sheetView>
  </sheetViews>
  <sheetFormatPr defaultColWidth="9.140625" defaultRowHeight="12" x14ac:dyDescent="0.2"/>
  <cols>
    <col min="1" max="1" width="19.7109375" style="3" customWidth="1"/>
    <col min="2" max="8" width="12.7109375" style="3" customWidth="1"/>
    <col min="9" max="9" width="2.42578125" style="3" customWidth="1"/>
    <col min="10" max="16384" width="9.140625" style="3"/>
  </cols>
  <sheetData>
    <row r="1" spans="1:27" ht="6.75" customHeight="1" x14ac:dyDescent="0.2"/>
    <row r="2" spans="1:27" ht="18.95" customHeight="1" x14ac:dyDescent="0.25">
      <c r="A2" s="14" t="s">
        <v>212</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30.75" customHeight="1" x14ac:dyDescent="0.2">
      <c r="A4" s="16" t="str">
        <f>+'1'!A4</f>
        <v>Janeiro-junho</v>
      </c>
      <c r="B4" s="245" t="s">
        <v>121</v>
      </c>
      <c r="C4" s="246"/>
      <c r="D4" s="247"/>
      <c r="E4" s="245" t="s">
        <v>110</v>
      </c>
      <c r="F4" s="246"/>
      <c r="G4" s="246"/>
      <c r="H4" s="246"/>
      <c r="I4" s="1"/>
      <c r="J4" s="1"/>
      <c r="K4" s="1"/>
      <c r="L4" s="1"/>
      <c r="M4" s="1"/>
      <c r="N4" s="1"/>
      <c r="O4" s="1"/>
      <c r="P4" s="1"/>
      <c r="Q4" s="1"/>
      <c r="R4" s="1"/>
      <c r="S4" s="1"/>
      <c r="T4" s="1"/>
      <c r="U4" s="1"/>
      <c r="V4" s="1"/>
      <c r="W4" s="1"/>
      <c r="X4" s="1"/>
      <c r="Y4" s="1"/>
      <c r="Z4" s="1"/>
      <c r="AA4" s="1"/>
    </row>
    <row r="5" spans="1:27" ht="26.25" customHeight="1" x14ac:dyDescent="0.2">
      <c r="A5" s="268" t="s">
        <v>120</v>
      </c>
      <c r="B5" s="261">
        <v>2023</v>
      </c>
      <c r="C5" s="262">
        <v>2024</v>
      </c>
      <c r="D5" s="271" t="s">
        <v>187</v>
      </c>
      <c r="E5" s="27">
        <v>2023</v>
      </c>
      <c r="F5" s="27">
        <v>2024</v>
      </c>
      <c r="G5" s="290" t="s">
        <v>187</v>
      </c>
      <c r="H5" s="273"/>
      <c r="I5" s="1"/>
      <c r="J5" s="1"/>
      <c r="K5" s="1"/>
      <c r="L5" s="1"/>
      <c r="M5" s="1"/>
      <c r="N5" s="1"/>
      <c r="O5" s="1"/>
      <c r="P5" s="1"/>
      <c r="Q5" s="1"/>
      <c r="R5" s="1"/>
      <c r="S5" s="1"/>
      <c r="T5" s="1"/>
      <c r="U5" s="1"/>
      <c r="V5" s="1"/>
      <c r="W5" s="1"/>
      <c r="X5" s="1"/>
      <c r="Y5" s="1"/>
      <c r="Z5" s="1"/>
      <c r="AA5" s="1"/>
    </row>
    <row r="6" spans="1:27" ht="27" customHeight="1" x14ac:dyDescent="0.2">
      <c r="A6" s="268"/>
      <c r="B6" s="269"/>
      <c r="C6" s="270"/>
      <c r="D6" s="272"/>
      <c r="E6" s="258" t="s">
        <v>148</v>
      </c>
      <c r="F6" s="258"/>
      <c r="G6" s="200" t="s">
        <v>149</v>
      </c>
      <c r="H6" s="201" t="s">
        <v>150</v>
      </c>
      <c r="I6" s="1"/>
      <c r="J6" s="1"/>
      <c r="K6" s="1"/>
      <c r="L6" s="1"/>
      <c r="M6" s="1"/>
      <c r="N6" s="1"/>
      <c r="O6" s="1"/>
      <c r="P6" s="1"/>
      <c r="Q6" s="1"/>
      <c r="R6" s="1"/>
      <c r="S6" s="1"/>
      <c r="T6" s="1"/>
      <c r="U6" s="1"/>
      <c r="V6" s="1"/>
      <c r="W6" s="1"/>
      <c r="X6" s="1"/>
      <c r="Y6" s="1"/>
      <c r="Z6" s="1"/>
      <c r="AA6" s="1"/>
    </row>
    <row r="7" spans="1:27" ht="18.95" customHeight="1" x14ac:dyDescent="0.2">
      <c r="A7" s="288" t="s">
        <v>35</v>
      </c>
      <c r="B7" s="282">
        <v>966784</v>
      </c>
      <c r="C7" s="284">
        <v>912561</v>
      </c>
      <c r="D7" s="286">
        <f>(C7/B7)-1</f>
        <v>-5.6085950946643703E-2</v>
      </c>
      <c r="E7" s="29">
        <v>17052</v>
      </c>
      <c r="F7" s="29">
        <v>12896</v>
      </c>
      <c r="G7" s="30">
        <f>(F7/E7)-1</f>
        <v>-0.24372507623739148</v>
      </c>
      <c r="H7" s="31"/>
      <c r="I7" s="1"/>
      <c r="J7" s="1"/>
      <c r="K7" s="1"/>
      <c r="L7" s="1"/>
      <c r="M7" s="1"/>
      <c r="N7" s="1"/>
      <c r="O7" s="1"/>
      <c r="P7" s="1"/>
      <c r="Q7" s="1"/>
      <c r="R7" s="1"/>
      <c r="S7" s="1"/>
      <c r="T7" s="1"/>
      <c r="U7" s="1"/>
      <c r="V7" s="1"/>
      <c r="W7" s="1"/>
      <c r="X7" s="1"/>
      <c r="Y7" s="1"/>
      <c r="Z7" s="1"/>
      <c r="AA7" s="1"/>
    </row>
    <row r="8" spans="1:27" ht="18.95" customHeight="1" thickBot="1" x14ac:dyDescent="0.25">
      <c r="A8" s="289"/>
      <c r="B8" s="283"/>
      <c r="C8" s="285"/>
      <c r="D8" s="287"/>
      <c r="E8" s="33">
        <f>E7/B7</f>
        <v>1.7637859128822986E-2</v>
      </c>
      <c r="F8" s="33">
        <f>F7/C7</f>
        <v>1.4131658048064733E-2</v>
      </c>
      <c r="G8" s="34"/>
      <c r="H8" s="26">
        <f>(F8/E8)-1</f>
        <v>-0.19878835946867146</v>
      </c>
      <c r="I8" s="1"/>
      <c r="J8" s="1"/>
      <c r="K8" s="1"/>
      <c r="L8" s="1"/>
      <c r="M8" s="1"/>
      <c r="N8" s="1"/>
      <c r="O8" s="1"/>
      <c r="P8" s="1"/>
      <c r="Q8" s="1"/>
      <c r="R8" s="1"/>
      <c r="S8" s="1"/>
      <c r="T8" s="1"/>
      <c r="U8" s="1"/>
      <c r="V8" s="1"/>
      <c r="W8" s="1"/>
      <c r="X8" s="1"/>
      <c r="Y8" s="1"/>
      <c r="Z8" s="1"/>
      <c r="AA8" s="1"/>
    </row>
    <row r="9" spans="1:27" ht="18.95" customHeight="1" x14ac:dyDescent="0.2">
      <c r="A9" s="1"/>
      <c r="B9" s="1"/>
      <c r="C9" s="1"/>
      <c r="D9" s="1"/>
      <c r="E9" s="1"/>
      <c r="F9" s="1"/>
      <c r="G9" s="1"/>
      <c r="H9" s="1"/>
      <c r="I9" s="1"/>
      <c r="J9" s="1"/>
      <c r="K9" s="1"/>
      <c r="L9" s="1"/>
      <c r="M9" s="1"/>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7" spans="1:27" x14ac:dyDescent="0.2">
      <c r="G37" s="1"/>
    </row>
    <row r="48" spans="1:27" x14ac:dyDescent="0.2">
      <c r="I48" s="1"/>
    </row>
  </sheetData>
  <mergeCells count="12">
    <mergeCell ref="B4:D4"/>
    <mergeCell ref="E4:H4"/>
    <mergeCell ref="A7:A8"/>
    <mergeCell ref="B7:B8"/>
    <mergeCell ref="C7:C8"/>
    <mergeCell ref="D7:D8"/>
    <mergeCell ref="A5:A6"/>
    <mergeCell ref="B5:B6"/>
    <mergeCell ref="C5:C6"/>
    <mergeCell ref="D5:D6"/>
    <mergeCell ref="G5:H5"/>
    <mergeCell ref="E6:F6"/>
  </mergeCells>
  <printOptions horizontalCentered="1"/>
  <pageMargins left="0.23622047244094491" right="0.23622047244094491" top="0.74803149606299213" bottom="0.74803149606299213" header="0.31496062992125984" footer="0.31496062992125984"/>
  <pageSetup paperSize="9" scale="91"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3A722-07FE-4348-94C1-50848E912BEA}">
  <sheetPr>
    <pageSetUpPr fitToPage="1"/>
  </sheetPr>
  <dimension ref="A1:AA48"/>
  <sheetViews>
    <sheetView showGridLines="0" zoomScaleNormal="100" workbookViewId="0">
      <selection activeCell="C14" sqref="C14"/>
    </sheetView>
  </sheetViews>
  <sheetFormatPr defaultColWidth="9.140625" defaultRowHeight="12" x14ac:dyDescent="0.2"/>
  <cols>
    <col min="1" max="1" width="34.7109375" style="3" customWidth="1"/>
    <col min="2" max="4" width="10.7109375" style="3" customWidth="1"/>
    <col min="5" max="5" width="3.28515625" style="3" customWidth="1"/>
    <col min="6" max="16384" width="9.140625" style="3"/>
  </cols>
  <sheetData>
    <row r="1" spans="1:27" ht="6.75" customHeight="1" x14ac:dyDescent="0.2"/>
    <row r="2" spans="1:27" ht="18.95" customHeight="1" x14ac:dyDescent="0.25">
      <c r="A2" s="14" t="s">
        <v>213</v>
      </c>
      <c r="B2" s="15"/>
      <c r="C2" s="2"/>
      <c r="D2" s="2"/>
      <c r="E2" s="1"/>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1"/>
      <c r="F3" s="1"/>
      <c r="G3" s="1"/>
      <c r="H3" s="1"/>
      <c r="I3" s="1"/>
      <c r="J3" s="1"/>
      <c r="K3" s="1"/>
      <c r="L3" s="1"/>
      <c r="M3" s="1"/>
      <c r="N3" s="1"/>
      <c r="O3" s="1"/>
      <c r="P3" s="1"/>
      <c r="Q3" s="1"/>
      <c r="R3" s="1"/>
      <c r="S3" s="1"/>
      <c r="T3" s="1"/>
      <c r="U3" s="1"/>
      <c r="V3" s="1"/>
      <c r="W3" s="1"/>
      <c r="X3" s="1"/>
      <c r="Y3" s="1"/>
      <c r="Z3" s="1"/>
      <c r="AA3" s="1"/>
    </row>
    <row r="4" spans="1:27" ht="24" customHeight="1" x14ac:dyDescent="0.2">
      <c r="A4" s="16" t="str">
        <f>+'1'!A4</f>
        <v>Janeiro-junho</v>
      </c>
      <c r="B4" s="245" t="s">
        <v>123</v>
      </c>
      <c r="C4" s="246"/>
      <c r="D4" s="247"/>
      <c r="E4" s="1"/>
      <c r="F4" s="1"/>
      <c r="G4" s="1"/>
      <c r="H4" s="1"/>
      <c r="I4" s="1"/>
      <c r="J4" s="1"/>
      <c r="K4" s="1"/>
      <c r="L4" s="1"/>
      <c r="M4" s="1"/>
      <c r="N4" s="1"/>
      <c r="O4" s="1"/>
      <c r="P4" s="1"/>
      <c r="Q4" s="1"/>
      <c r="R4" s="1"/>
      <c r="S4" s="1"/>
      <c r="T4" s="1"/>
      <c r="U4" s="1"/>
      <c r="V4" s="1"/>
      <c r="W4" s="1"/>
      <c r="X4" s="1"/>
      <c r="Y4" s="1"/>
      <c r="Z4" s="1"/>
      <c r="AA4" s="1"/>
    </row>
    <row r="5" spans="1:27" ht="30" customHeight="1" x14ac:dyDescent="0.2">
      <c r="A5" s="9" t="s">
        <v>111</v>
      </c>
      <c r="B5" s="17">
        <v>2023</v>
      </c>
      <c r="C5" s="18">
        <v>2024</v>
      </c>
      <c r="D5" s="19" t="s">
        <v>187</v>
      </c>
      <c r="E5" s="1"/>
      <c r="F5" s="1"/>
      <c r="G5" s="1"/>
      <c r="H5" s="1"/>
      <c r="I5" s="1"/>
      <c r="J5" s="1"/>
      <c r="K5" s="1"/>
      <c r="L5" s="1"/>
      <c r="M5" s="1"/>
      <c r="N5" s="1"/>
      <c r="O5" s="1"/>
      <c r="P5" s="1"/>
      <c r="Q5" s="1"/>
      <c r="R5" s="1"/>
      <c r="S5" s="1"/>
      <c r="T5" s="1"/>
      <c r="U5" s="1"/>
      <c r="V5" s="1"/>
      <c r="W5" s="1"/>
      <c r="X5" s="1"/>
      <c r="Y5" s="1"/>
      <c r="Z5" s="1"/>
      <c r="AA5" s="1"/>
    </row>
    <row r="6" spans="1:27" ht="18.95" customHeight="1" x14ac:dyDescent="0.2">
      <c r="A6" s="20" t="s">
        <v>208</v>
      </c>
      <c r="B6" s="21">
        <v>10025</v>
      </c>
      <c r="C6" s="22">
        <v>6167</v>
      </c>
      <c r="D6" s="23">
        <f>(C6/B6)-1</f>
        <v>-0.38483790523690775</v>
      </c>
      <c r="E6" s="1"/>
      <c r="F6" s="1"/>
      <c r="G6" s="1"/>
      <c r="H6" s="1"/>
      <c r="I6" s="1"/>
      <c r="J6" s="1"/>
      <c r="K6" s="1"/>
      <c r="L6" s="1"/>
      <c r="M6" s="1"/>
      <c r="N6" s="1"/>
      <c r="O6" s="1"/>
      <c r="P6" s="1"/>
      <c r="Q6" s="1"/>
      <c r="R6" s="1"/>
      <c r="S6" s="1"/>
      <c r="T6" s="1"/>
      <c r="U6" s="1"/>
      <c r="V6" s="1"/>
      <c r="W6" s="1"/>
      <c r="X6" s="1"/>
      <c r="Y6" s="1"/>
      <c r="Z6" s="1"/>
      <c r="AA6" s="1"/>
    </row>
    <row r="7" spans="1:27" ht="18.95" customHeight="1" x14ac:dyDescent="0.2">
      <c r="A7" s="20" t="s">
        <v>122</v>
      </c>
      <c r="B7" s="24">
        <v>6424</v>
      </c>
      <c r="C7" s="10">
        <v>3632</v>
      </c>
      <c r="D7" s="25">
        <f t="shared" ref="D7:D9" si="0">(C7/B7)-1</f>
        <v>-0.4346201743462017</v>
      </c>
      <c r="E7" s="1"/>
      <c r="F7" s="1"/>
      <c r="G7" s="1"/>
      <c r="H7" s="1"/>
      <c r="I7" s="1"/>
      <c r="J7" s="1"/>
      <c r="K7" s="1"/>
      <c r="L7" s="1"/>
      <c r="M7" s="1"/>
      <c r="N7" s="1"/>
      <c r="O7" s="1"/>
      <c r="P7" s="1"/>
      <c r="Q7" s="1"/>
      <c r="R7" s="1"/>
      <c r="S7" s="1"/>
      <c r="T7" s="1"/>
      <c r="U7" s="1"/>
      <c r="V7" s="1"/>
      <c r="W7" s="1"/>
      <c r="X7" s="1"/>
      <c r="Y7" s="1"/>
      <c r="Z7" s="1"/>
      <c r="AA7" s="1"/>
    </row>
    <row r="8" spans="1:27" ht="18.95" customHeight="1" x14ac:dyDescent="0.2">
      <c r="A8" s="20" t="s">
        <v>118</v>
      </c>
      <c r="B8" s="24">
        <v>1743</v>
      </c>
      <c r="C8" s="10">
        <v>1074</v>
      </c>
      <c r="D8" s="25">
        <f t="shared" si="0"/>
        <v>-0.38382099827882965</v>
      </c>
      <c r="E8" s="1"/>
      <c r="F8" s="1"/>
      <c r="G8" s="1"/>
      <c r="H8" s="1"/>
      <c r="I8" s="1"/>
      <c r="J8" s="1"/>
      <c r="K8" s="1"/>
      <c r="L8" s="1"/>
      <c r="M8" s="1"/>
      <c r="N8" s="1"/>
      <c r="O8" s="1"/>
      <c r="P8" s="1"/>
      <c r="Q8" s="1"/>
      <c r="R8" s="1"/>
      <c r="S8" s="1"/>
      <c r="T8" s="1"/>
      <c r="U8" s="1"/>
      <c r="V8" s="1"/>
      <c r="W8" s="1"/>
      <c r="X8" s="1"/>
      <c r="Y8" s="1"/>
      <c r="Z8" s="1"/>
      <c r="AA8" s="1"/>
    </row>
    <row r="9" spans="1:27" ht="18.95" customHeight="1" thickBot="1" x14ac:dyDescent="0.25">
      <c r="A9" s="11" t="s">
        <v>35</v>
      </c>
      <c r="B9" s="8">
        <f>SUM(B6:B8)</f>
        <v>18192</v>
      </c>
      <c r="C9" s="12">
        <f>SUM(C6:C8)</f>
        <v>10873</v>
      </c>
      <c r="D9" s="26">
        <f t="shared" si="0"/>
        <v>-0.40231970096745817</v>
      </c>
      <c r="E9" s="1"/>
      <c r="F9" s="1"/>
      <c r="G9" s="1"/>
      <c r="H9" s="1"/>
      <c r="I9" s="1"/>
      <c r="J9" s="1"/>
      <c r="K9" s="1"/>
      <c r="L9" s="1"/>
      <c r="M9" s="1"/>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1">
    <mergeCell ref="B4:D4"/>
  </mergeCells>
  <printOptions horizontalCentered="1"/>
  <pageMargins left="0.70866141732283472" right="0.70866141732283472" top="0.74803149606299213" bottom="0.74803149606299213" header="0.31496062992125984" footer="0.31496062992125984"/>
  <pageSetup paperSize="9" orientation="portrait" verticalDpi="0" r:id="rId1"/>
  <ignoredErrors>
    <ignoredError sqref="B9:C9"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21606-A70F-4C00-856A-128CE46064D9}">
  <sheetPr>
    <pageSetUpPr fitToPage="1"/>
  </sheetPr>
  <dimension ref="A1:AA47"/>
  <sheetViews>
    <sheetView showGridLines="0" zoomScaleNormal="100" workbookViewId="0">
      <selection activeCell="F16" sqref="F16"/>
    </sheetView>
  </sheetViews>
  <sheetFormatPr defaultColWidth="9.140625" defaultRowHeight="12" x14ac:dyDescent="0.2"/>
  <cols>
    <col min="1" max="1" width="27.140625" style="3" customWidth="1"/>
    <col min="2" max="2" width="22.85546875" style="3" customWidth="1"/>
    <col min="3" max="3" width="3.85546875" style="3" customWidth="1"/>
    <col min="4" max="16384" width="9.140625" style="3"/>
  </cols>
  <sheetData>
    <row r="1" spans="1:27" ht="6.75" customHeight="1" x14ac:dyDescent="0.2">
      <c r="A1" s="2"/>
      <c r="B1" s="2"/>
      <c r="C1" s="1"/>
      <c r="D1" s="1"/>
      <c r="E1" s="1"/>
      <c r="F1" s="1"/>
      <c r="G1" s="1"/>
      <c r="H1" s="1"/>
      <c r="I1" s="1"/>
      <c r="J1" s="1"/>
      <c r="K1" s="1"/>
      <c r="L1" s="1"/>
      <c r="M1" s="1"/>
      <c r="N1" s="1"/>
      <c r="O1" s="1"/>
      <c r="P1" s="1"/>
      <c r="Q1" s="1"/>
      <c r="R1" s="1"/>
      <c r="S1" s="1"/>
      <c r="T1" s="1"/>
      <c r="U1" s="1"/>
      <c r="V1" s="1"/>
      <c r="W1" s="1"/>
      <c r="X1" s="1"/>
      <c r="Y1" s="1"/>
      <c r="Z1" s="1"/>
      <c r="AA1" s="1"/>
    </row>
    <row r="2" spans="1:27" ht="21" customHeight="1" x14ac:dyDescent="0.25">
      <c r="A2" s="14" t="s">
        <v>218</v>
      </c>
      <c r="B2" s="202"/>
      <c r="C2" s="202"/>
      <c r="D2" s="202"/>
      <c r="E2" s="202"/>
      <c r="F2" s="1"/>
      <c r="G2" s="1"/>
      <c r="H2" s="1"/>
      <c r="I2" s="1"/>
      <c r="J2" s="1"/>
      <c r="K2" s="1"/>
      <c r="L2" s="1"/>
      <c r="M2" s="1"/>
      <c r="N2" s="1"/>
      <c r="O2" s="1"/>
      <c r="P2" s="1"/>
      <c r="Q2" s="1"/>
      <c r="R2" s="1"/>
      <c r="S2" s="1"/>
      <c r="T2" s="1"/>
      <c r="U2" s="1"/>
      <c r="V2" s="1"/>
      <c r="W2" s="1"/>
      <c r="X2" s="1"/>
      <c r="Y2" s="1"/>
      <c r="Z2" s="1"/>
      <c r="AA2" s="1"/>
    </row>
    <row r="3" spans="1:27" ht="17.100000000000001" customHeight="1" thickBot="1" x14ac:dyDescent="0.25">
      <c r="A3" s="9"/>
      <c r="B3" s="9"/>
      <c r="C3" s="9"/>
      <c r="D3" s="1"/>
      <c r="E3" s="1"/>
      <c r="F3" s="1"/>
      <c r="G3" s="1"/>
      <c r="H3" s="1"/>
      <c r="I3" s="1"/>
      <c r="J3" s="1"/>
      <c r="K3" s="1"/>
      <c r="L3" s="1"/>
      <c r="M3" s="1"/>
      <c r="N3" s="1"/>
      <c r="O3" s="1"/>
      <c r="P3" s="1"/>
      <c r="Q3" s="1"/>
      <c r="R3" s="1"/>
      <c r="S3" s="1"/>
      <c r="T3" s="1"/>
      <c r="U3" s="1"/>
      <c r="V3" s="1"/>
      <c r="W3" s="1"/>
      <c r="X3" s="1"/>
      <c r="Y3" s="1"/>
      <c r="Z3" s="1"/>
      <c r="AA3" s="1"/>
    </row>
    <row r="4" spans="1:27" ht="23.25" customHeight="1" x14ac:dyDescent="0.2">
      <c r="A4" s="212" t="s">
        <v>124</v>
      </c>
      <c r="B4" s="211" t="s">
        <v>125</v>
      </c>
      <c r="C4" s="1"/>
      <c r="D4" s="1"/>
      <c r="E4" s="1"/>
      <c r="F4" s="1"/>
      <c r="G4" s="1"/>
      <c r="H4" s="1"/>
      <c r="I4" s="1"/>
      <c r="J4" s="1"/>
      <c r="K4" s="1"/>
      <c r="L4" s="1"/>
      <c r="M4" s="1"/>
      <c r="N4" s="1"/>
      <c r="O4" s="1"/>
      <c r="P4" s="1"/>
      <c r="Q4" s="1"/>
      <c r="R4" s="1"/>
      <c r="S4" s="1"/>
      <c r="T4" s="1"/>
      <c r="U4" s="1"/>
      <c r="V4" s="1"/>
      <c r="W4" s="1"/>
      <c r="X4" s="1"/>
      <c r="Y4" s="1"/>
      <c r="Z4" s="1"/>
      <c r="AA4" s="1"/>
    </row>
    <row r="5" spans="1:27" ht="17.100000000000001" customHeight="1" x14ac:dyDescent="0.2">
      <c r="A5" s="213">
        <v>0</v>
      </c>
      <c r="B5" s="24">
        <v>3734</v>
      </c>
      <c r="C5" s="1"/>
      <c r="D5" s="1"/>
      <c r="E5" s="1"/>
      <c r="F5" s="1"/>
      <c r="G5" s="1"/>
      <c r="H5" s="1"/>
      <c r="I5" s="1"/>
      <c r="J5" s="1"/>
      <c r="K5" s="1"/>
      <c r="L5" s="1"/>
      <c r="M5" s="1"/>
      <c r="N5" s="1"/>
      <c r="O5" s="1"/>
      <c r="P5" s="1"/>
      <c r="Q5" s="1"/>
      <c r="R5" s="1"/>
      <c r="S5" s="1"/>
      <c r="T5" s="1"/>
      <c r="U5" s="1"/>
      <c r="V5" s="1"/>
      <c r="W5" s="1"/>
      <c r="X5" s="1"/>
      <c r="Y5" s="1"/>
      <c r="Z5" s="1"/>
      <c r="AA5" s="1"/>
    </row>
    <row r="6" spans="1:27" ht="17.100000000000001" customHeight="1" x14ac:dyDescent="0.2">
      <c r="A6" s="213">
        <v>1</v>
      </c>
      <c r="B6" s="24">
        <v>40</v>
      </c>
      <c r="C6" s="1"/>
      <c r="D6" s="1"/>
      <c r="E6" s="1"/>
      <c r="F6" s="1"/>
      <c r="G6" s="1"/>
      <c r="H6" s="1"/>
      <c r="I6" s="1"/>
      <c r="J6" s="1"/>
      <c r="K6" s="1"/>
      <c r="L6" s="1"/>
      <c r="M6" s="1"/>
      <c r="N6" s="1"/>
      <c r="O6" s="1"/>
      <c r="P6" s="1"/>
      <c r="Q6" s="1"/>
      <c r="R6" s="1"/>
      <c r="S6" s="1"/>
      <c r="T6" s="1"/>
      <c r="U6" s="1"/>
      <c r="V6" s="1"/>
      <c r="W6" s="1"/>
      <c r="X6" s="1"/>
      <c r="Y6" s="1"/>
      <c r="Z6" s="1"/>
      <c r="AA6" s="1"/>
    </row>
    <row r="7" spans="1:27" ht="17.100000000000001" customHeight="1" x14ac:dyDescent="0.2">
      <c r="A7" s="213">
        <v>2</v>
      </c>
      <c r="B7" s="24">
        <v>210</v>
      </c>
      <c r="C7" s="1"/>
      <c r="D7" s="1"/>
      <c r="E7" s="1"/>
      <c r="F7" s="1"/>
      <c r="G7" s="1"/>
      <c r="H7" s="1"/>
      <c r="I7" s="1"/>
      <c r="J7" s="1"/>
      <c r="K7" s="1"/>
      <c r="L7" s="1"/>
      <c r="M7" s="1"/>
      <c r="N7" s="1"/>
      <c r="O7" s="1"/>
      <c r="P7" s="1"/>
      <c r="Q7" s="1"/>
      <c r="R7" s="1"/>
      <c r="S7" s="1"/>
      <c r="T7" s="1"/>
      <c r="U7" s="1"/>
      <c r="V7" s="1"/>
      <c r="W7" s="1"/>
      <c r="X7" s="1"/>
      <c r="Y7" s="1"/>
      <c r="Z7" s="1"/>
      <c r="AA7" s="1"/>
    </row>
    <row r="8" spans="1:27" ht="17.100000000000001" customHeight="1" x14ac:dyDescent="0.2">
      <c r="A8" s="213">
        <v>3</v>
      </c>
      <c r="B8" s="24">
        <v>5299</v>
      </c>
      <c r="C8" s="1"/>
      <c r="D8" s="1"/>
      <c r="E8" s="1"/>
      <c r="F8" s="1"/>
      <c r="G8" s="1"/>
      <c r="H8" s="1"/>
      <c r="I8" s="1"/>
      <c r="J8" s="1"/>
      <c r="K8" s="1"/>
      <c r="L8" s="1"/>
      <c r="M8" s="1"/>
      <c r="N8" s="1"/>
      <c r="O8" s="1"/>
      <c r="P8" s="1"/>
      <c r="Q8" s="1"/>
      <c r="R8" s="1"/>
      <c r="S8" s="1"/>
      <c r="T8" s="1"/>
      <c r="U8" s="1"/>
      <c r="V8" s="1"/>
      <c r="W8" s="1"/>
      <c r="X8" s="1"/>
      <c r="Y8" s="1"/>
      <c r="Z8" s="1"/>
      <c r="AA8" s="1"/>
    </row>
    <row r="9" spans="1:27" ht="17.100000000000001" customHeight="1" x14ac:dyDescent="0.2">
      <c r="A9" s="213">
        <v>4</v>
      </c>
      <c r="B9" s="24">
        <v>1275</v>
      </c>
      <c r="C9" s="1"/>
      <c r="D9" s="1"/>
      <c r="E9" s="1"/>
      <c r="F9" s="1"/>
      <c r="G9" s="1"/>
      <c r="H9" s="1"/>
      <c r="I9" s="1"/>
      <c r="J9" s="1"/>
      <c r="K9" s="1"/>
      <c r="L9" s="1"/>
      <c r="M9" s="1"/>
      <c r="N9" s="1"/>
      <c r="O9" s="1"/>
      <c r="P9" s="1"/>
      <c r="Q9" s="1"/>
      <c r="R9" s="1"/>
      <c r="S9" s="1"/>
      <c r="T9" s="1"/>
      <c r="U9" s="1"/>
      <c r="V9" s="1"/>
      <c r="W9" s="1"/>
      <c r="X9" s="1"/>
      <c r="Y9" s="1"/>
      <c r="Z9" s="1"/>
      <c r="AA9" s="1"/>
    </row>
    <row r="10" spans="1:27" ht="17.100000000000001" customHeight="1" x14ac:dyDescent="0.2">
      <c r="A10" s="213">
        <v>5</v>
      </c>
      <c r="B10" s="24">
        <v>2369</v>
      </c>
      <c r="C10" s="1"/>
      <c r="D10" s="1"/>
      <c r="E10" s="1"/>
      <c r="F10" s="1"/>
      <c r="G10" s="1"/>
      <c r="H10" s="1"/>
      <c r="I10" s="1"/>
      <c r="J10" s="1"/>
      <c r="K10" s="1"/>
      <c r="L10" s="1"/>
      <c r="M10" s="1"/>
      <c r="N10" s="1"/>
      <c r="O10" s="1"/>
      <c r="P10" s="1"/>
      <c r="Q10" s="1"/>
      <c r="R10" s="1"/>
      <c r="S10" s="1"/>
      <c r="T10" s="1"/>
      <c r="U10" s="1"/>
      <c r="V10" s="1"/>
      <c r="W10" s="1"/>
      <c r="X10" s="1"/>
      <c r="Y10" s="1"/>
      <c r="Z10" s="1"/>
      <c r="AA10" s="1"/>
    </row>
    <row r="11" spans="1:27" ht="17.100000000000001" customHeight="1" x14ac:dyDescent="0.2">
      <c r="A11" s="213">
        <v>6</v>
      </c>
      <c r="B11" s="24">
        <v>1767</v>
      </c>
      <c r="C11" s="1"/>
      <c r="D11" s="1"/>
      <c r="E11" s="1"/>
      <c r="F11" s="1"/>
      <c r="G11" s="1"/>
      <c r="H11" s="1"/>
      <c r="I11" s="1"/>
      <c r="J11" s="1"/>
      <c r="K11" s="1"/>
      <c r="L11" s="1"/>
      <c r="M11" s="1"/>
      <c r="N11" s="1"/>
      <c r="O11" s="1"/>
      <c r="P11" s="1"/>
      <c r="Q11" s="1"/>
      <c r="R11" s="1"/>
      <c r="S11" s="1"/>
      <c r="T11" s="1"/>
      <c r="U11" s="1"/>
      <c r="V11" s="1"/>
      <c r="W11" s="1"/>
      <c r="X11" s="1"/>
      <c r="Y11" s="1"/>
      <c r="Z11" s="1"/>
      <c r="AA11" s="1"/>
    </row>
    <row r="12" spans="1:27" ht="17.100000000000001" customHeight="1" x14ac:dyDescent="0.2">
      <c r="A12" s="213">
        <v>7</v>
      </c>
      <c r="B12" s="24">
        <v>8319</v>
      </c>
      <c r="C12" s="1"/>
      <c r="D12" s="1"/>
      <c r="E12" s="1"/>
      <c r="F12" s="1"/>
      <c r="G12" s="1"/>
      <c r="H12" s="1"/>
      <c r="I12" s="1"/>
      <c r="J12" s="1"/>
      <c r="K12" s="1"/>
      <c r="L12" s="1"/>
      <c r="M12" s="1"/>
      <c r="N12" s="1"/>
      <c r="O12" s="1"/>
      <c r="P12" s="1"/>
      <c r="Q12" s="1"/>
      <c r="R12" s="1"/>
      <c r="S12" s="1"/>
      <c r="T12" s="1"/>
      <c r="U12" s="1"/>
      <c r="V12" s="1"/>
      <c r="W12" s="1"/>
      <c r="X12" s="1"/>
      <c r="Y12" s="1"/>
      <c r="Z12" s="1"/>
      <c r="AA12" s="1"/>
    </row>
    <row r="13" spans="1:27" ht="17.100000000000001" customHeight="1" x14ac:dyDescent="0.2">
      <c r="A13" s="213">
        <v>8</v>
      </c>
      <c r="B13" s="24">
        <v>3145</v>
      </c>
      <c r="C13" s="1"/>
      <c r="D13" s="1"/>
      <c r="E13" s="1"/>
      <c r="F13" s="1"/>
      <c r="G13" s="1"/>
      <c r="H13" s="1"/>
      <c r="I13" s="1"/>
      <c r="J13" s="1"/>
      <c r="K13" s="1"/>
      <c r="L13" s="1"/>
      <c r="M13" s="1"/>
      <c r="N13" s="1"/>
      <c r="O13" s="1"/>
      <c r="P13" s="1"/>
      <c r="Q13" s="1"/>
      <c r="R13" s="1"/>
      <c r="S13" s="1"/>
      <c r="T13" s="1"/>
      <c r="U13" s="1"/>
      <c r="V13" s="1"/>
      <c r="W13" s="1"/>
      <c r="X13" s="1"/>
      <c r="Y13" s="1"/>
      <c r="Z13" s="1"/>
      <c r="AA13" s="1"/>
    </row>
    <row r="14" spans="1:27" ht="17.100000000000001" customHeight="1" x14ac:dyDescent="0.2">
      <c r="A14" s="213">
        <v>9</v>
      </c>
      <c r="B14" s="24">
        <v>54467</v>
      </c>
      <c r="C14" s="1"/>
      <c r="D14" s="1"/>
      <c r="E14" s="1"/>
      <c r="F14" s="1"/>
      <c r="G14" s="1"/>
      <c r="H14" s="1"/>
      <c r="I14" s="1"/>
      <c r="J14" s="1"/>
      <c r="K14" s="1"/>
      <c r="L14" s="1"/>
      <c r="M14" s="1"/>
      <c r="N14" s="1"/>
      <c r="O14" s="1"/>
      <c r="P14" s="1"/>
      <c r="Q14" s="1"/>
      <c r="R14" s="1"/>
      <c r="S14" s="1"/>
      <c r="T14" s="1"/>
      <c r="U14" s="1"/>
      <c r="V14" s="1"/>
      <c r="W14" s="1"/>
      <c r="X14" s="1"/>
      <c r="Y14" s="1"/>
      <c r="Z14" s="1"/>
      <c r="AA14" s="1"/>
    </row>
    <row r="15" spans="1:27" ht="17.100000000000001" customHeight="1" x14ac:dyDescent="0.2">
      <c r="A15" s="213">
        <v>10</v>
      </c>
      <c r="B15" s="24">
        <v>11951</v>
      </c>
      <c r="C15" s="1"/>
      <c r="D15" s="1"/>
      <c r="E15" s="1"/>
      <c r="F15" s="1"/>
      <c r="G15" s="1"/>
      <c r="H15" s="1"/>
      <c r="I15" s="1"/>
      <c r="J15" s="1"/>
      <c r="K15" s="1"/>
      <c r="L15" s="1"/>
      <c r="M15" s="1"/>
      <c r="N15" s="1"/>
      <c r="O15" s="1"/>
      <c r="P15" s="1"/>
      <c r="Q15" s="1"/>
      <c r="R15" s="1"/>
      <c r="S15" s="1"/>
      <c r="T15" s="1"/>
      <c r="U15" s="1"/>
      <c r="V15" s="1"/>
      <c r="W15" s="1"/>
      <c r="X15" s="1"/>
      <c r="Y15" s="1"/>
      <c r="Z15" s="1"/>
      <c r="AA15" s="1"/>
    </row>
    <row r="16" spans="1:27" ht="17.100000000000001" customHeight="1" x14ac:dyDescent="0.2">
      <c r="A16" s="213">
        <v>11</v>
      </c>
      <c r="B16" s="24">
        <v>101952</v>
      </c>
      <c r="C16" s="1"/>
      <c r="D16" s="1"/>
      <c r="E16" s="1"/>
      <c r="F16" s="1"/>
      <c r="G16" s="1"/>
      <c r="H16" s="1"/>
      <c r="I16" s="1"/>
      <c r="J16" s="1"/>
      <c r="K16" s="1"/>
      <c r="L16" s="1"/>
      <c r="M16" s="1"/>
      <c r="N16" s="1"/>
      <c r="O16" s="1"/>
      <c r="P16" s="1"/>
      <c r="Q16" s="1"/>
      <c r="R16" s="1"/>
      <c r="S16" s="1"/>
      <c r="T16" s="1"/>
      <c r="U16" s="1"/>
      <c r="V16" s="1"/>
      <c r="W16" s="1"/>
      <c r="X16" s="1"/>
      <c r="Y16" s="1"/>
      <c r="Z16" s="1"/>
      <c r="AA16" s="1"/>
    </row>
    <row r="17" spans="1:27" ht="17.100000000000001" customHeight="1" x14ac:dyDescent="0.2">
      <c r="A17" s="213">
        <v>12</v>
      </c>
      <c r="B17" s="24">
        <v>10069</v>
      </c>
      <c r="C17" s="1"/>
      <c r="D17" s="1"/>
      <c r="E17" s="1"/>
      <c r="F17" s="1"/>
      <c r="G17" s="1"/>
      <c r="H17" s="1"/>
      <c r="I17" s="1"/>
      <c r="J17" s="1"/>
      <c r="K17" s="1"/>
      <c r="L17" s="1"/>
      <c r="M17" s="1"/>
      <c r="N17" s="1"/>
      <c r="O17" s="1"/>
      <c r="P17" s="1"/>
      <c r="Q17" s="1"/>
      <c r="R17" s="1"/>
      <c r="S17" s="1"/>
      <c r="T17" s="1"/>
      <c r="U17" s="1"/>
      <c r="V17" s="1"/>
      <c r="W17" s="1"/>
      <c r="X17" s="1"/>
      <c r="Y17" s="1"/>
      <c r="Z17" s="1"/>
      <c r="AA17" s="1"/>
    </row>
    <row r="18" spans="1:27" ht="17.100000000000001" customHeight="1" x14ac:dyDescent="0.2">
      <c r="A18" s="213">
        <v>13</v>
      </c>
      <c r="B18" s="24">
        <v>503967</v>
      </c>
      <c r="C18" s="1"/>
      <c r="D18" s="1"/>
      <c r="E18" s="1"/>
      <c r="F18" s="1"/>
      <c r="G18" s="1"/>
      <c r="H18" s="1"/>
      <c r="I18" s="1"/>
      <c r="J18" s="1"/>
      <c r="K18" s="1"/>
      <c r="L18" s="1"/>
      <c r="M18" s="1"/>
      <c r="N18" s="1"/>
      <c r="O18" s="1"/>
      <c r="P18" s="1"/>
      <c r="Q18" s="1"/>
      <c r="R18" s="1"/>
      <c r="S18" s="1"/>
      <c r="T18" s="1"/>
      <c r="U18" s="1"/>
      <c r="V18" s="1"/>
      <c r="W18" s="1"/>
      <c r="X18" s="1"/>
      <c r="Y18" s="1"/>
      <c r="Z18" s="1"/>
      <c r="AA18" s="1"/>
    </row>
    <row r="19" spans="1:27" ht="17.100000000000001" customHeight="1" thickBot="1" x14ac:dyDescent="0.25">
      <c r="A19" s="214" t="s">
        <v>35</v>
      </c>
      <c r="B19" s="8">
        <f>SUM(B5:B18)</f>
        <v>708564</v>
      </c>
      <c r="C19" s="1"/>
      <c r="D19" s="1"/>
      <c r="E19" s="1"/>
      <c r="F19" s="1"/>
      <c r="G19" s="1"/>
      <c r="H19" s="1"/>
      <c r="I19" s="1"/>
      <c r="J19" s="1"/>
      <c r="K19" s="1"/>
      <c r="L19" s="1"/>
      <c r="M19" s="1"/>
      <c r="N19" s="1"/>
      <c r="O19" s="1"/>
      <c r="P19" s="1"/>
      <c r="Q19" s="1"/>
      <c r="R19" s="1"/>
      <c r="S19" s="1"/>
      <c r="T19" s="1"/>
      <c r="U19" s="1"/>
      <c r="V19" s="1"/>
      <c r="W19" s="1"/>
      <c r="X19" s="1"/>
      <c r="Y19" s="1"/>
      <c r="Z19" s="1"/>
      <c r="AA19" s="1"/>
    </row>
    <row r="20" spans="1:27" ht="17.100000000000001" customHeight="1" x14ac:dyDescent="0.2">
      <c r="A20" s="1"/>
      <c r="B20" s="13"/>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ht="18.9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8.9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8.9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8.9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8.9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8.9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6" spans="1:27" x14ac:dyDescent="0.2">
      <c r="G36" s="1"/>
    </row>
    <row r="47" spans="1:27" x14ac:dyDescent="0.2">
      <c r="I47" s="1"/>
    </row>
  </sheetData>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9587-2A79-4EBF-9F09-419667FE6AC2}">
  <sheetPr>
    <pageSetUpPr fitToPage="1"/>
  </sheetPr>
  <dimension ref="A1:AB46"/>
  <sheetViews>
    <sheetView showGridLines="0" zoomScaleNormal="100" workbookViewId="0">
      <selection activeCell="N3" sqref="N3"/>
    </sheetView>
  </sheetViews>
  <sheetFormatPr defaultColWidth="9.140625" defaultRowHeight="12" x14ac:dyDescent="0.2"/>
  <cols>
    <col min="1" max="1" width="20.7109375" style="3" customWidth="1"/>
    <col min="2" max="11" width="9.140625" style="3" customWidth="1"/>
    <col min="12" max="16384" width="9.140625" style="3"/>
  </cols>
  <sheetData>
    <row r="1" spans="1:28" ht="7.5" customHeight="1" x14ac:dyDescent="0.2">
      <c r="A1" s="2"/>
      <c r="B1" s="2"/>
      <c r="C1" s="1"/>
      <c r="D1" s="1"/>
      <c r="E1" s="1"/>
      <c r="F1" s="1"/>
      <c r="G1" s="1"/>
      <c r="H1" s="1"/>
      <c r="I1" s="1"/>
      <c r="J1" s="1"/>
      <c r="K1" s="1"/>
      <c r="L1" s="1"/>
      <c r="M1" s="1"/>
      <c r="N1" s="1"/>
      <c r="O1" s="1"/>
      <c r="P1" s="1"/>
      <c r="Q1" s="1"/>
      <c r="R1" s="1"/>
      <c r="S1" s="1"/>
      <c r="T1" s="1"/>
      <c r="U1" s="1"/>
      <c r="V1" s="1"/>
      <c r="W1" s="1"/>
      <c r="X1" s="1"/>
      <c r="Y1" s="1"/>
      <c r="Z1" s="1"/>
      <c r="AA1" s="1"/>
      <c r="AB1" s="1"/>
    </row>
    <row r="2" spans="1:28" ht="22.5" customHeight="1" x14ac:dyDescent="0.25">
      <c r="A2" s="14" t="s">
        <v>219</v>
      </c>
      <c r="B2" s="203"/>
      <c r="C2" s="202"/>
      <c r="D2" s="1"/>
      <c r="E2" s="1"/>
      <c r="F2" s="1"/>
      <c r="G2" s="1"/>
      <c r="H2" s="1"/>
      <c r="I2" s="1"/>
      <c r="J2" s="1"/>
      <c r="K2" s="1"/>
      <c r="L2" s="1"/>
      <c r="M2" s="1"/>
      <c r="N2" s="1"/>
      <c r="O2" s="1"/>
      <c r="P2" s="1"/>
      <c r="Q2" s="1"/>
      <c r="R2" s="1"/>
      <c r="S2" s="1"/>
      <c r="T2" s="1"/>
      <c r="U2" s="1"/>
      <c r="V2" s="1"/>
      <c r="W2" s="1"/>
      <c r="X2" s="1"/>
      <c r="Y2" s="1"/>
      <c r="Z2" s="1"/>
      <c r="AA2" s="1"/>
      <c r="AB2" s="1"/>
    </row>
    <row r="3" spans="1:28" ht="18.95" customHeight="1" thickBot="1" x14ac:dyDescent="0.25">
      <c r="A3" s="2"/>
      <c r="B3" s="2"/>
      <c r="C3" s="1"/>
      <c r="D3" s="1"/>
      <c r="E3" s="1"/>
      <c r="F3" s="1"/>
      <c r="G3" s="1"/>
      <c r="H3" s="1"/>
      <c r="I3" s="1"/>
      <c r="J3" s="1"/>
      <c r="K3" s="1"/>
      <c r="L3" s="1"/>
      <c r="M3" s="1"/>
      <c r="N3" s="1"/>
      <c r="O3" s="1"/>
      <c r="P3" s="1"/>
      <c r="Q3" s="1"/>
      <c r="R3" s="1"/>
      <c r="S3" s="1"/>
      <c r="T3" s="1"/>
      <c r="U3" s="1"/>
      <c r="V3" s="1"/>
      <c r="W3" s="1"/>
      <c r="X3" s="1"/>
      <c r="Y3" s="1"/>
      <c r="Z3" s="1"/>
      <c r="AA3" s="1"/>
      <c r="AB3" s="1"/>
    </row>
    <row r="4" spans="1:28" ht="21.75" customHeight="1" thickBot="1" x14ac:dyDescent="0.25">
      <c r="A4" s="4" t="s">
        <v>126</v>
      </c>
      <c r="B4" s="5">
        <v>2016</v>
      </c>
      <c r="C4" s="5">
        <v>2017</v>
      </c>
      <c r="D4" s="5">
        <v>2018</v>
      </c>
      <c r="E4" s="5">
        <v>2019</v>
      </c>
      <c r="F4" s="5">
        <v>2020</v>
      </c>
      <c r="G4" s="5">
        <v>2021</v>
      </c>
      <c r="H4" s="5">
        <v>2022</v>
      </c>
      <c r="I4" s="5">
        <v>2023</v>
      </c>
      <c r="J4" s="5" t="s">
        <v>193</v>
      </c>
      <c r="K4" s="6" t="s">
        <v>35</v>
      </c>
      <c r="L4" s="1"/>
      <c r="M4" s="1"/>
      <c r="N4" s="1"/>
      <c r="O4" s="1"/>
      <c r="P4" s="1"/>
      <c r="Q4" s="1"/>
      <c r="R4" s="1"/>
      <c r="S4" s="1"/>
      <c r="T4" s="1"/>
      <c r="U4" s="1"/>
      <c r="V4" s="1"/>
      <c r="W4" s="1"/>
      <c r="X4" s="1"/>
      <c r="Y4" s="1"/>
      <c r="Z4" s="1"/>
      <c r="AA4" s="1"/>
      <c r="AB4" s="1"/>
    </row>
    <row r="5" spans="1:28" ht="21.75" customHeight="1" thickTop="1" thickBot="1" x14ac:dyDescent="0.25">
      <c r="A5" s="7" t="s">
        <v>127</v>
      </c>
      <c r="B5" s="194">
        <v>16</v>
      </c>
      <c r="C5" s="195">
        <v>64</v>
      </c>
      <c r="D5" s="195">
        <v>182</v>
      </c>
      <c r="E5" s="195">
        <v>668</v>
      </c>
      <c r="F5" s="195">
        <v>443</v>
      </c>
      <c r="G5" s="195">
        <v>439</v>
      </c>
      <c r="H5" s="195">
        <v>598</v>
      </c>
      <c r="I5" s="195">
        <v>577</v>
      </c>
      <c r="J5" s="195">
        <v>270</v>
      </c>
      <c r="K5" s="8">
        <f>SUM(B5:J5)</f>
        <v>3257</v>
      </c>
      <c r="L5" s="1"/>
      <c r="M5" s="1"/>
      <c r="N5" s="1"/>
      <c r="O5" s="1"/>
      <c r="P5" s="1"/>
      <c r="Q5" s="1"/>
      <c r="R5" s="1"/>
      <c r="S5" s="1"/>
      <c r="T5" s="1"/>
      <c r="U5" s="1"/>
      <c r="V5" s="1"/>
      <c r="W5" s="1"/>
      <c r="X5" s="1"/>
      <c r="Y5" s="1"/>
      <c r="Z5" s="1"/>
      <c r="AA5" s="1"/>
      <c r="AB5" s="1"/>
    </row>
    <row r="6" spans="1:28" ht="18.95"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row>
    <row r="7" spans="1:28" ht="18.9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row>
    <row r="8" spans="1:28" ht="18.95" customHeight="1" x14ac:dyDescent="0.2">
      <c r="A8" s="1"/>
      <c r="B8" s="1"/>
      <c r="C8" s="1"/>
      <c r="D8" s="1"/>
      <c r="E8" s="1"/>
      <c r="F8" s="1"/>
      <c r="G8" s="1"/>
      <c r="H8" s="1"/>
      <c r="I8" s="1"/>
      <c r="J8" s="1"/>
      <c r="K8" s="1"/>
      <c r="L8" s="1"/>
      <c r="M8" s="1"/>
      <c r="N8" s="1"/>
      <c r="O8" s="1"/>
      <c r="P8" s="1"/>
      <c r="Q8" s="1"/>
      <c r="R8" s="1"/>
      <c r="S8" s="1"/>
      <c r="T8" s="1"/>
      <c r="U8" s="1"/>
      <c r="V8" s="1"/>
      <c r="W8" s="1"/>
      <c r="X8" s="1"/>
      <c r="Y8" s="1"/>
      <c r="Z8" s="1"/>
      <c r="AA8" s="1"/>
      <c r="AB8" s="1"/>
    </row>
    <row r="9" spans="1:28" ht="18.95" customHeight="1" x14ac:dyDescent="0.2">
      <c r="A9" s="1"/>
      <c r="B9" s="1"/>
      <c r="C9" s="1"/>
      <c r="D9" s="1"/>
      <c r="E9" s="1"/>
      <c r="F9" s="1"/>
      <c r="G9" s="1"/>
      <c r="H9" s="1"/>
      <c r="I9" s="1"/>
      <c r="J9" s="1"/>
      <c r="K9" s="1"/>
      <c r="L9" s="1"/>
      <c r="M9" s="1"/>
      <c r="N9" s="1"/>
      <c r="O9" s="1"/>
      <c r="P9" s="1"/>
      <c r="Q9" s="1"/>
      <c r="R9" s="1"/>
      <c r="S9" s="1"/>
      <c r="T9" s="1"/>
      <c r="U9" s="1"/>
      <c r="V9" s="1"/>
      <c r="W9" s="1"/>
      <c r="X9" s="1"/>
      <c r="Y9" s="1"/>
      <c r="Z9" s="1"/>
      <c r="AA9" s="1"/>
      <c r="AB9" s="1"/>
    </row>
    <row r="10" spans="1:28"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row>
    <row r="11" spans="1:28"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row>
    <row r="12" spans="1:28"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row>
    <row r="13" spans="1:28"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row>
    <row r="14" spans="1:28"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1:28"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35" spans="7:10" x14ac:dyDescent="0.2">
      <c r="G35" s="1"/>
    </row>
    <row r="43" spans="7:10" x14ac:dyDescent="0.2">
      <c r="G43" s="1"/>
    </row>
    <row r="46" spans="7:10" x14ac:dyDescent="0.2">
      <c r="I46" s="1"/>
      <c r="J46" s="1"/>
    </row>
  </sheetData>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C5E91-DD61-47DC-AD57-2BCC7D1A2205}">
  <sheetPr>
    <pageSetUpPr fitToPage="1"/>
  </sheetPr>
  <dimension ref="A1:AA48"/>
  <sheetViews>
    <sheetView showGridLines="0" zoomScaleNormal="100" workbookViewId="0">
      <selection activeCell="Q4" sqref="Q4"/>
    </sheetView>
  </sheetViews>
  <sheetFormatPr defaultColWidth="9.140625" defaultRowHeight="12" x14ac:dyDescent="0.2"/>
  <cols>
    <col min="1" max="1" width="18.7109375" style="3" customWidth="1"/>
    <col min="2" max="13" width="7.85546875" style="3" customWidth="1"/>
    <col min="14" max="14" width="2.85546875" style="3" customWidth="1"/>
    <col min="15" max="16384" width="9.140625" style="3"/>
  </cols>
  <sheetData>
    <row r="1" spans="1:27" ht="5.25" customHeight="1" x14ac:dyDescent="0.2"/>
    <row r="2" spans="1:27" ht="18.95" customHeight="1" x14ac:dyDescent="0.25">
      <c r="A2" s="14" t="s">
        <v>185</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ht="18.95" customHeight="1" x14ac:dyDescent="0.2">
      <c r="A4" s="243" t="s">
        <v>217</v>
      </c>
      <c r="B4" s="245" t="s">
        <v>6</v>
      </c>
      <c r="C4" s="246"/>
      <c r="D4" s="247"/>
      <c r="E4" s="245" t="s">
        <v>31</v>
      </c>
      <c r="F4" s="246"/>
      <c r="G4" s="247"/>
      <c r="H4" s="246" t="s">
        <v>18</v>
      </c>
      <c r="I4" s="246"/>
      <c r="J4" s="246"/>
      <c r="K4" s="245" t="s">
        <v>20</v>
      </c>
      <c r="L4" s="246"/>
      <c r="M4" s="246"/>
      <c r="N4" s="1"/>
      <c r="O4" s="1"/>
      <c r="P4" s="1"/>
      <c r="Q4" s="1"/>
      <c r="R4" s="1"/>
      <c r="S4" s="1"/>
      <c r="T4" s="1"/>
      <c r="U4" s="1"/>
      <c r="V4" s="1"/>
      <c r="W4" s="1"/>
      <c r="X4" s="1"/>
      <c r="Y4" s="1"/>
      <c r="Z4" s="1"/>
      <c r="AA4" s="1"/>
    </row>
    <row r="5" spans="1:27" ht="30" customHeight="1" x14ac:dyDescent="0.2">
      <c r="A5" s="244"/>
      <c r="B5" s="114">
        <v>2019</v>
      </c>
      <c r="C5" s="115">
        <v>2024</v>
      </c>
      <c r="D5" s="116" t="s">
        <v>184</v>
      </c>
      <c r="E5" s="114">
        <v>2019</v>
      </c>
      <c r="F5" s="115">
        <v>2024</v>
      </c>
      <c r="G5" s="116" t="s">
        <v>184</v>
      </c>
      <c r="H5" s="114">
        <v>2019</v>
      </c>
      <c r="I5" s="115">
        <v>2024</v>
      </c>
      <c r="J5" s="116" t="s">
        <v>184</v>
      </c>
      <c r="K5" s="114">
        <v>2019</v>
      </c>
      <c r="L5" s="115">
        <v>2024</v>
      </c>
      <c r="M5" s="116" t="s">
        <v>184</v>
      </c>
      <c r="N5" s="1"/>
      <c r="O5" s="1"/>
      <c r="P5" s="1"/>
      <c r="Q5" s="1"/>
      <c r="R5" s="1"/>
      <c r="S5" s="1"/>
      <c r="T5" s="1"/>
      <c r="U5" s="1"/>
      <c r="V5" s="1"/>
      <c r="W5" s="1"/>
      <c r="X5" s="1"/>
      <c r="Y5" s="1"/>
      <c r="Z5" s="1"/>
      <c r="AA5" s="1"/>
    </row>
    <row r="6" spans="1:27" ht="18.95" customHeight="1" x14ac:dyDescent="0.2">
      <c r="A6" s="54" t="s">
        <v>34</v>
      </c>
      <c r="B6" s="39">
        <v>16668</v>
      </c>
      <c r="C6" s="42">
        <v>17154</v>
      </c>
      <c r="D6" s="43">
        <f>(C6/B6)-1</f>
        <v>2.9157667386608965E-2</v>
      </c>
      <c r="E6" s="39">
        <v>226</v>
      </c>
      <c r="F6" s="42">
        <v>214</v>
      </c>
      <c r="G6" s="43">
        <f>(F6/E6)-1</f>
        <v>-5.3097345132743334E-2</v>
      </c>
      <c r="H6" s="42">
        <v>1048</v>
      </c>
      <c r="I6" s="42">
        <v>1184</v>
      </c>
      <c r="J6" s="41">
        <f>(I6/H6)-1</f>
        <v>0.12977099236641232</v>
      </c>
      <c r="K6" s="39">
        <v>20086</v>
      </c>
      <c r="L6" s="42">
        <v>19967</v>
      </c>
      <c r="M6" s="41">
        <f>(L6/K6)-1</f>
        <v>-5.9245245444587979E-3</v>
      </c>
      <c r="N6" s="1"/>
      <c r="O6" s="1"/>
      <c r="P6" s="1"/>
      <c r="Q6" s="1"/>
      <c r="R6" s="1"/>
      <c r="S6" s="1"/>
      <c r="T6" s="60"/>
      <c r="U6" s="1"/>
      <c r="V6" s="1"/>
      <c r="W6" s="1"/>
      <c r="X6" s="1"/>
      <c r="Y6" s="1"/>
      <c r="Z6" s="1"/>
      <c r="AA6" s="1"/>
    </row>
    <row r="7" spans="1:27" ht="18.95" customHeight="1" x14ac:dyDescent="0.2">
      <c r="A7" s="54" t="s">
        <v>36</v>
      </c>
      <c r="B7" s="39">
        <v>277</v>
      </c>
      <c r="C7" s="42">
        <v>309</v>
      </c>
      <c r="D7" s="43">
        <f t="shared" ref="D7:D9" si="0">(C7/B7)-1</f>
        <v>0.11552346570397121</v>
      </c>
      <c r="E7" s="39">
        <v>2</v>
      </c>
      <c r="F7" s="42">
        <v>4</v>
      </c>
      <c r="G7" s="43">
        <f>(F7/E7)-1</f>
        <v>1</v>
      </c>
      <c r="H7" s="42">
        <v>54</v>
      </c>
      <c r="I7" s="42">
        <v>45</v>
      </c>
      <c r="J7" s="41">
        <f t="shared" ref="J7:J9" si="1">(I7/H7)-1</f>
        <v>-0.16666666666666663</v>
      </c>
      <c r="K7" s="39">
        <v>325</v>
      </c>
      <c r="L7" s="42">
        <v>339</v>
      </c>
      <c r="M7" s="41">
        <f t="shared" ref="M7:M9" si="2">(L7/K7)-1</f>
        <v>4.3076923076923013E-2</v>
      </c>
      <c r="N7" s="1"/>
      <c r="O7" s="1"/>
      <c r="P7" s="1"/>
      <c r="Q7" s="1"/>
      <c r="R7" s="1"/>
      <c r="S7" s="1"/>
      <c r="T7" s="1"/>
      <c r="U7" s="1"/>
      <c r="V7" s="1"/>
      <c r="W7" s="1"/>
      <c r="X7" s="1"/>
      <c r="Y7" s="1"/>
      <c r="Z7" s="1"/>
      <c r="AA7" s="1"/>
    </row>
    <row r="8" spans="1:27" ht="18.95" customHeight="1" x14ac:dyDescent="0.2">
      <c r="A8" s="54" t="s">
        <v>37</v>
      </c>
      <c r="B8" s="39">
        <v>464</v>
      </c>
      <c r="C8" s="42">
        <v>437</v>
      </c>
      <c r="D8" s="43">
        <f t="shared" si="0"/>
        <v>-5.8189655172413812E-2</v>
      </c>
      <c r="E8" s="39">
        <v>32</v>
      </c>
      <c r="F8" s="42">
        <v>2</v>
      </c>
      <c r="G8" s="43">
        <f t="shared" ref="G8:G9" si="3">(F8/E8)-1</f>
        <v>-0.9375</v>
      </c>
      <c r="H8" s="42">
        <v>59</v>
      </c>
      <c r="I8" s="42">
        <v>28</v>
      </c>
      <c r="J8" s="41">
        <f t="shared" si="1"/>
        <v>-0.52542372881355925</v>
      </c>
      <c r="K8" s="39">
        <v>545</v>
      </c>
      <c r="L8" s="42">
        <v>489</v>
      </c>
      <c r="M8" s="41">
        <f t="shared" si="2"/>
        <v>-0.10275229357798166</v>
      </c>
      <c r="N8" s="1"/>
      <c r="O8" s="1"/>
      <c r="P8" s="1"/>
      <c r="Q8" s="1"/>
      <c r="R8" s="1"/>
      <c r="S8" s="1"/>
      <c r="T8" s="1"/>
      <c r="U8" s="1"/>
      <c r="V8" s="1"/>
      <c r="W8" s="1"/>
      <c r="X8" s="1"/>
      <c r="Y8" s="1"/>
      <c r="Z8" s="1"/>
      <c r="AA8" s="1"/>
    </row>
    <row r="9" spans="1:27" ht="18.95" customHeight="1" thickBot="1" x14ac:dyDescent="0.25">
      <c r="A9" s="167" t="s">
        <v>35</v>
      </c>
      <c r="B9" s="168">
        <f>SUM(B6:B8)</f>
        <v>17409</v>
      </c>
      <c r="C9" s="169">
        <f>SUM(C6:C8)</f>
        <v>17900</v>
      </c>
      <c r="D9" s="170">
        <f t="shared" si="0"/>
        <v>2.8203802630823116E-2</v>
      </c>
      <c r="E9" s="168">
        <f>SUM(E6:E8)</f>
        <v>260</v>
      </c>
      <c r="F9" s="169">
        <f>SUM(F6:F8)</f>
        <v>220</v>
      </c>
      <c r="G9" s="170">
        <f t="shared" si="3"/>
        <v>-0.15384615384615385</v>
      </c>
      <c r="H9" s="169">
        <f>SUM(H6:H8)</f>
        <v>1161</v>
      </c>
      <c r="I9" s="169">
        <f>SUM(I6:I8)</f>
        <v>1257</v>
      </c>
      <c r="J9" s="171">
        <f t="shared" si="1"/>
        <v>8.2687338501292063E-2</v>
      </c>
      <c r="K9" s="168">
        <f>SUM(K6:K8)</f>
        <v>20956</v>
      </c>
      <c r="L9" s="169">
        <f>SUM(L6:L8)</f>
        <v>20795</v>
      </c>
      <c r="M9" s="171">
        <f t="shared" si="2"/>
        <v>-7.6827638862377867E-3</v>
      </c>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60"/>
      <c r="F15" s="1"/>
      <c r="G15" s="1"/>
      <c r="H15" s="1"/>
      <c r="I15" s="1"/>
      <c r="J15" s="1"/>
      <c r="K15" s="1"/>
      <c r="L15" s="1"/>
      <c r="M15" s="1"/>
      <c r="N15" s="1"/>
      <c r="O15" s="1"/>
      <c r="P15" s="1"/>
      <c r="Q15" s="1"/>
      <c r="R15" s="1"/>
      <c r="S15" s="1"/>
      <c r="T15" s="1"/>
      <c r="U15" s="1"/>
      <c r="V15" s="1"/>
      <c r="W15" s="1"/>
      <c r="X15" s="1"/>
      <c r="Y15" s="1"/>
      <c r="Z15" s="1"/>
      <c r="AA15" s="1"/>
    </row>
    <row r="16" spans="1:27"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5" orientation="portrait" verticalDpi="0" r:id="rId1"/>
  <ignoredErrors>
    <ignoredError sqref="B9:C9 E9:F9 H9:I9 K9:L9" formulaRange="1"/>
    <ignoredError sqref="D9 G9 J9" formula="1"/>
    <ignoredError sqref="D6"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CF864-A9E4-451A-B473-D736C7150D8F}">
  <sheetPr>
    <pageSetUpPr fitToPage="1"/>
  </sheetPr>
  <dimension ref="A1:AA48"/>
  <sheetViews>
    <sheetView showGridLines="0" zoomScaleNormal="100" workbookViewId="0">
      <selection activeCell="H2" sqref="H2"/>
    </sheetView>
  </sheetViews>
  <sheetFormatPr defaultColWidth="9.140625" defaultRowHeight="12" x14ac:dyDescent="0.2"/>
  <cols>
    <col min="1" max="1" width="18.7109375" style="3" customWidth="1"/>
    <col min="2" max="13" width="7.85546875" style="3" customWidth="1"/>
    <col min="14" max="16384" width="9.140625" style="3"/>
  </cols>
  <sheetData>
    <row r="1" spans="1:27" ht="6" customHeight="1" x14ac:dyDescent="0.2"/>
    <row r="2" spans="1:27" ht="18.95" customHeight="1" x14ac:dyDescent="0.25">
      <c r="A2" s="14" t="s">
        <v>186</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1"/>
      <c r="B3" s="1"/>
      <c r="C3" s="1"/>
      <c r="D3" s="1"/>
      <c r="E3" s="1"/>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5" t="s">
        <v>6</v>
      </c>
      <c r="C4" s="246"/>
      <c r="D4" s="247"/>
      <c r="E4" s="246" t="s">
        <v>31</v>
      </c>
      <c r="F4" s="246"/>
      <c r="G4" s="246"/>
      <c r="H4" s="248" t="s">
        <v>18</v>
      </c>
      <c r="I4" s="246"/>
      <c r="J4" s="249"/>
      <c r="K4" s="246"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34</v>
      </c>
      <c r="B6" s="39">
        <v>16583</v>
      </c>
      <c r="C6" s="42">
        <v>17154</v>
      </c>
      <c r="D6" s="43">
        <f>(C6/B6)-1</f>
        <v>3.4432852921666868E-2</v>
      </c>
      <c r="E6" s="42">
        <v>233</v>
      </c>
      <c r="F6" s="42">
        <v>214</v>
      </c>
      <c r="G6" s="41">
        <f>(F6/E6)-1</f>
        <v>-8.1545064377682386E-2</v>
      </c>
      <c r="H6" s="165">
        <v>1128</v>
      </c>
      <c r="I6" s="42">
        <v>1184</v>
      </c>
      <c r="J6" s="166">
        <f>(I6/H6)-1</f>
        <v>4.9645390070921946E-2</v>
      </c>
      <c r="K6" s="42">
        <v>19275</v>
      </c>
      <c r="L6" s="42">
        <v>19967</v>
      </c>
      <c r="M6" s="41">
        <f>(L6/K6)-1</f>
        <v>3.5901426718547347E-2</v>
      </c>
      <c r="N6" s="1"/>
      <c r="O6" s="1"/>
      <c r="P6" s="1"/>
      <c r="Q6" s="1"/>
      <c r="R6" s="1"/>
      <c r="S6" s="1"/>
      <c r="T6" s="1"/>
      <c r="U6" s="1"/>
      <c r="V6" s="1"/>
      <c r="W6" s="1"/>
      <c r="X6" s="1"/>
      <c r="Y6" s="1"/>
      <c r="Z6" s="1"/>
      <c r="AA6" s="1"/>
    </row>
    <row r="7" spans="1:27" ht="18.95" customHeight="1" x14ac:dyDescent="0.2">
      <c r="A7" s="54" t="s">
        <v>36</v>
      </c>
      <c r="B7" s="39">
        <v>287</v>
      </c>
      <c r="C7" s="42">
        <v>309</v>
      </c>
      <c r="D7" s="43">
        <f t="shared" ref="D7:D8" si="0">(C7/B7)-1</f>
        <v>7.6655052264808399E-2</v>
      </c>
      <c r="E7" s="42">
        <v>2</v>
      </c>
      <c r="F7" s="42">
        <v>4</v>
      </c>
      <c r="G7" s="41">
        <f>(F7/E7)-1</f>
        <v>1</v>
      </c>
      <c r="H7" s="165">
        <v>55</v>
      </c>
      <c r="I7" s="42">
        <v>45</v>
      </c>
      <c r="J7" s="166">
        <f t="shared" ref="J7:J8" si="1">(I7/H7)-1</f>
        <v>-0.18181818181818177</v>
      </c>
      <c r="K7" s="42">
        <v>318</v>
      </c>
      <c r="L7" s="42">
        <v>339</v>
      </c>
      <c r="M7" s="41">
        <f t="shared" ref="M7:M8" si="2">(L7/K7)-1</f>
        <v>6.60377358490567E-2</v>
      </c>
      <c r="N7" s="1"/>
      <c r="O7" s="1"/>
      <c r="P7" s="1"/>
      <c r="Q7" s="1"/>
      <c r="R7" s="1"/>
      <c r="S7" s="1"/>
      <c r="T7" s="1"/>
      <c r="U7" s="1"/>
      <c r="V7" s="1"/>
      <c r="W7" s="1"/>
      <c r="X7" s="1"/>
      <c r="Y7" s="1"/>
      <c r="Z7" s="1"/>
      <c r="AA7" s="1"/>
    </row>
    <row r="8" spans="1:27" ht="18.95" customHeight="1" x14ac:dyDescent="0.2">
      <c r="A8" s="54" t="s">
        <v>37</v>
      </c>
      <c r="B8" s="39">
        <v>443</v>
      </c>
      <c r="C8" s="42">
        <v>437</v>
      </c>
      <c r="D8" s="43">
        <f t="shared" si="0"/>
        <v>-1.3544018058690765E-2</v>
      </c>
      <c r="E8" s="42">
        <v>3</v>
      </c>
      <c r="F8" s="42">
        <v>2</v>
      </c>
      <c r="G8" s="41">
        <f t="shared" ref="G8" si="3">(F8/E8)-1</f>
        <v>-0.33333333333333337</v>
      </c>
      <c r="H8" s="165">
        <v>55</v>
      </c>
      <c r="I8" s="42">
        <v>28</v>
      </c>
      <c r="J8" s="166">
        <f t="shared" si="1"/>
        <v>-0.49090909090909096</v>
      </c>
      <c r="K8" s="42">
        <v>513</v>
      </c>
      <c r="L8" s="42">
        <v>489</v>
      </c>
      <c r="M8" s="41">
        <f t="shared" si="2"/>
        <v>-4.6783625730994149E-2</v>
      </c>
      <c r="N8" s="1"/>
      <c r="O8" s="1"/>
      <c r="P8" s="1"/>
      <c r="Q8" s="1"/>
      <c r="R8" s="1"/>
      <c r="S8" s="1"/>
      <c r="T8" s="1"/>
      <c r="U8" s="1"/>
      <c r="V8" s="1"/>
      <c r="W8" s="1"/>
      <c r="X8" s="1"/>
      <c r="Y8" s="1"/>
      <c r="Z8" s="1"/>
      <c r="AA8" s="1"/>
    </row>
    <row r="9" spans="1:27" ht="18.95" customHeight="1" thickBot="1" x14ac:dyDescent="0.25">
      <c r="A9" s="167" t="s">
        <v>35</v>
      </c>
      <c r="B9" s="168">
        <f>SUM(B6:B8)</f>
        <v>17313</v>
      </c>
      <c r="C9" s="169">
        <f>SUM(C6:C8)</f>
        <v>17900</v>
      </c>
      <c r="D9" s="170">
        <f>(C9/B9)-1</f>
        <v>3.3905157973777023E-2</v>
      </c>
      <c r="E9" s="168">
        <f>SUM(E6:E8)</f>
        <v>238</v>
      </c>
      <c r="F9" s="169">
        <f>SUM(F6:F8)</f>
        <v>220</v>
      </c>
      <c r="G9" s="170">
        <f>(F9/E9)-1</f>
        <v>-7.5630252100840289E-2</v>
      </c>
      <c r="H9" s="169">
        <f>SUM(H6:H8)</f>
        <v>1238</v>
      </c>
      <c r="I9" s="169">
        <f>SUM(I6:I8)</f>
        <v>1257</v>
      </c>
      <c r="J9" s="171">
        <f>(I9/H9)-1</f>
        <v>1.5347334410339197E-2</v>
      </c>
      <c r="K9" s="168">
        <f>SUM(K6:K8)</f>
        <v>20106</v>
      </c>
      <c r="L9" s="169">
        <f>SUM(L6:L8)</f>
        <v>20795</v>
      </c>
      <c r="M9" s="171">
        <f>(L9/K9)-1</f>
        <v>3.4268377598726696E-2</v>
      </c>
      <c r="N9" s="1"/>
      <c r="O9" s="1"/>
      <c r="P9" s="1"/>
      <c r="Q9" s="1"/>
      <c r="R9" s="1"/>
      <c r="S9" s="1"/>
      <c r="T9" s="1"/>
      <c r="U9" s="1"/>
      <c r="V9" s="1"/>
      <c r="W9" s="1"/>
      <c r="X9" s="1"/>
      <c r="Y9" s="1"/>
      <c r="Z9" s="1"/>
      <c r="AA9" s="1"/>
    </row>
    <row r="10" spans="1:27" ht="18.95"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ht="18.9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8.9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70866141732283472" right="0.70866141732283472" top="0.74803149606299213" bottom="0.74803149606299213" header="0.31496062992125984" footer="0.31496062992125984"/>
  <pageSetup paperSize="9" scale="71" orientation="portrait" verticalDpi="0" r:id="rId1"/>
  <ignoredErrors>
    <ignoredError sqref="B9:C9 E9:F9 H9:I9 K9:L9" formulaRange="1"/>
    <ignoredError sqref="D9 G9 J9"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36CB-03ED-4E7F-88B1-81C29D645709}">
  <sheetPr>
    <tabColor theme="0" tint="-4.9989318521683403E-2"/>
    <pageSetUpPr fitToPage="1"/>
  </sheetPr>
  <dimension ref="A1:AA39"/>
  <sheetViews>
    <sheetView showGridLines="0" zoomScaleNormal="100" workbookViewId="0">
      <selection activeCell="K2" sqref="K2"/>
    </sheetView>
  </sheetViews>
  <sheetFormatPr defaultColWidth="9.140625" defaultRowHeight="12" x14ac:dyDescent="0.2"/>
  <cols>
    <col min="1" max="1" width="21.7109375" style="3" customWidth="1"/>
    <col min="2" max="9" width="9.28515625" style="3" customWidth="1"/>
    <col min="10" max="10" width="3" style="3" customWidth="1"/>
    <col min="11" max="16384" width="9.140625" style="3"/>
  </cols>
  <sheetData>
    <row r="1" spans="1:27" ht="4.5" customHeight="1" x14ac:dyDescent="0.2"/>
    <row r="2" spans="1:27" ht="18.95" customHeight="1" x14ac:dyDescent="0.25">
      <c r="A2" s="14" t="s">
        <v>138</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x14ac:dyDescent="0.2">
      <c r="A3" s="2"/>
      <c r="B3" s="2"/>
      <c r="C3" s="2"/>
      <c r="D3" s="2"/>
      <c r="E3" s="2"/>
      <c r="F3" s="1"/>
      <c r="G3" s="1"/>
      <c r="H3" s="1"/>
      <c r="I3" s="1"/>
      <c r="J3" s="1"/>
      <c r="K3" s="1"/>
      <c r="L3" s="1"/>
      <c r="M3" s="1"/>
      <c r="N3" s="1"/>
      <c r="O3" s="1"/>
      <c r="P3" s="1"/>
      <c r="Q3" s="1"/>
      <c r="R3" s="1"/>
      <c r="S3" s="1"/>
      <c r="T3" s="1"/>
      <c r="U3" s="1"/>
      <c r="V3" s="1"/>
      <c r="W3" s="1"/>
      <c r="X3" s="1"/>
      <c r="Y3" s="1"/>
      <c r="Z3" s="1"/>
      <c r="AA3" s="1"/>
    </row>
    <row r="4" spans="1:27" ht="30" customHeight="1" x14ac:dyDescent="0.2">
      <c r="A4" s="153" t="s">
        <v>126</v>
      </c>
      <c r="B4" s="154" t="s">
        <v>6</v>
      </c>
      <c r="C4" s="59" t="s">
        <v>40</v>
      </c>
      <c r="D4" s="155" t="s">
        <v>8</v>
      </c>
      <c r="E4" s="154" t="s">
        <v>41</v>
      </c>
      <c r="F4" s="59" t="s">
        <v>31</v>
      </c>
      <c r="G4" s="59" t="s">
        <v>18</v>
      </c>
      <c r="H4" s="155" t="s">
        <v>20</v>
      </c>
      <c r="I4" s="59" t="s">
        <v>24</v>
      </c>
      <c r="J4" s="1"/>
      <c r="K4" s="1"/>
      <c r="L4" s="1"/>
      <c r="M4" s="1"/>
      <c r="N4" s="1"/>
      <c r="O4" s="1"/>
      <c r="P4" s="1"/>
      <c r="Q4" s="1"/>
      <c r="R4" s="1"/>
      <c r="S4" s="1"/>
      <c r="T4" s="1"/>
      <c r="U4" s="1"/>
      <c r="V4" s="1"/>
      <c r="W4" s="1"/>
      <c r="X4" s="1"/>
      <c r="Y4" s="1"/>
      <c r="Z4" s="1"/>
      <c r="AA4" s="1"/>
    </row>
    <row r="5" spans="1:27" ht="18.95" customHeight="1" x14ac:dyDescent="0.2">
      <c r="A5" s="153">
        <v>2014</v>
      </c>
      <c r="B5" s="24">
        <v>14047</v>
      </c>
      <c r="C5" s="10">
        <v>991</v>
      </c>
      <c r="D5" s="147">
        <v>194</v>
      </c>
      <c r="E5" s="75">
        <f t="shared" ref="E5" si="0">F5+G5+H5</f>
        <v>17939</v>
      </c>
      <c r="F5" s="10">
        <v>207</v>
      </c>
      <c r="G5" s="10">
        <v>940</v>
      </c>
      <c r="H5" s="147">
        <v>16792</v>
      </c>
      <c r="I5" s="156">
        <f t="shared" ref="I5" si="1">F5/B5*100</f>
        <v>1.4736242614081299</v>
      </c>
      <c r="J5" s="1"/>
      <c r="K5" s="1"/>
      <c r="L5" s="1"/>
      <c r="M5" s="1"/>
      <c r="N5" s="1"/>
      <c r="O5" s="1"/>
      <c r="P5" s="1"/>
      <c r="Q5" s="1"/>
      <c r="R5" s="1"/>
      <c r="S5" s="1"/>
      <c r="T5" s="1"/>
      <c r="U5" s="1"/>
      <c r="V5" s="1"/>
      <c r="W5" s="1"/>
      <c r="X5" s="1"/>
      <c r="Y5" s="1"/>
      <c r="Z5" s="1"/>
      <c r="AA5" s="1"/>
    </row>
    <row r="6" spans="1:27" ht="18.95" customHeight="1" x14ac:dyDescent="0.2">
      <c r="A6" s="157">
        <v>2019</v>
      </c>
      <c r="B6" s="158">
        <v>16668</v>
      </c>
      <c r="C6" s="159">
        <v>1106</v>
      </c>
      <c r="D6" s="160">
        <v>207</v>
      </c>
      <c r="E6" s="75">
        <f t="shared" ref="E6" si="2">F6+G6+H6</f>
        <v>21360</v>
      </c>
      <c r="F6" s="159">
        <v>226</v>
      </c>
      <c r="G6" s="159">
        <v>1048</v>
      </c>
      <c r="H6" s="160">
        <v>20086</v>
      </c>
      <c r="I6" s="156">
        <f t="shared" ref="I6:I11" si="3">F6/B6*100</f>
        <v>1.3558915286777058</v>
      </c>
      <c r="J6" s="1"/>
      <c r="K6" s="1"/>
      <c r="L6" s="1"/>
      <c r="M6" s="1"/>
      <c r="N6" s="1"/>
      <c r="O6" s="1"/>
      <c r="P6" s="1"/>
      <c r="Q6" s="1"/>
      <c r="R6" s="1"/>
      <c r="S6" s="1"/>
      <c r="T6" s="1"/>
      <c r="U6" s="1"/>
      <c r="V6" s="1"/>
      <c r="W6" s="1"/>
      <c r="X6" s="1"/>
      <c r="Y6" s="1"/>
      <c r="Z6" s="1"/>
      <c r="AA6" s="1"/>
    </row>
    <row r="7" spans="1:27" ht="18.95" customHeight="1" x14ac:dyDescent="0.2">
      <c r="A7" s="157">
        <v>2020</v>
      </c>
      <c r="B7" s="158">
        <v>11564</v>
      </c>
      <c r="C7" s="159">
        <v>846</v>
      </c>
      <c r="D7" s="160">
        <v>157</v>
      </c>
      <c r="E7" s="75">
        <f>F7+G7+H7</f>
        <v>14372</v>
      </c>
      <c r="F7" s="159">
        <v>167</v>
      </c>
      <c r="G7" s="159">
        <v>781</v>
      </c>
      <c r="H7" s="160">
        <v>13424</v>
      </c>
      <c r="I7" s="156">
        <f t="shared" si="3"/>
        <v>1.4441369768246282</v>
      </c>
      <c r="J7" s="1"/>
      <c r="K7" s="1"/>
      <c r="L7" s="1"/>
      <c r="M7" s="1"/>
      <c r="N7" s="1"/>
      <c r="O7" s="1"/>
      <c r="P7" s="1"/>
      <c r="Q7" s="1"/>
      <c r="R7" s="1"/>
      <c r="S7" s="1"/>
      <c r="T7" s="1"/>
      <c r="U7" s="1"/>
      <c r="V7" s="1"/>
      <c r="W7" s="1"/>
      <c r="X7" s="1"/>
      <c r="Y7" s="1"/>
      <c r="Z7" s="1"/>
      <c r="AA7" s="1"/>
    </row>
    <row r="8" spans="1:27" ht="18.95" customHeight="1" x14ac:dyDescent="0.2">
      <c r="A8" s="157">
        <v>2021</v>
      </c>
      <c r="B8" s="158">
        <v>11940</v>
      </c>
      <c r="C8" s="159">
        <v>899</v>
      </c>
      <c r="D8" s="160">
        <v>137</v>
      </c>
      <c r="E8" s="75">
        <f>F8+G8+H8</f>
        <v>14706</v>
      </c>
      <c r="F8" s="159">
        <v>142</v>
      </c>
      <c r="G8" s="159">
        <v>841</v>
      </c>
      <c r="H8" s="160">
        <v>13723</v>
      </c>
      <c r="I8" s="156">
        <f>F8/B8*100</f>
        <v>1.1892797319932999</v>
      </c>
      <c r="J8" s="1"/>
      <c r="K8" s="1"/>
      <c r="L8" s="1"/>
      <c r="M8" s="1"/>
      <c r="N8" s="1"/>
      <c r="O8" s="1"/>
      <c r="P8" s="1"/>
      <c r="Q8" s="1"/>
      <c r="R8" s="1"/>
      <c r="S8" s="1"/>
      <c r="T8" s="1"/>
      <c r="U8" s="1"/>
      <c r="V8" s="1"/>
      <c r="W8" s="1"/>
      <c r="X8" s="1"/>
      <c r="Y8" s="1"/>
      <c r="Z8" s="1"/>
      <c r="AA8" s="1"/>
    </row>
    <row r="9" spans="1:27" ht="18.95" customHeight="1" x14ac:dyDescent="0.2">
      <c r="A9" s="157">
        <v>2022</v>
      </c>
      <c r="B9" s="158">
        <v>15061</v>
      </c>
      <c r="C9" s="159">
        <v>1090</v>
      </c>
      <c r="D9" s="160">
        <v>191</v>
      </c>
      <c r="E9" s="75">
        <f>F9+G9+H9</f>
        <v>18835</v>
      </c>
      <c r="F9" s="159">
        <v>209</v>
      </c>
      <c r="G9" s="159">
        <v>1067</v>
      </c>
      <c r="H9" s="160">
        <v>17559</v>
      </c>
      <c r="I9" s="156">
        <f t="shared" si="3"/>
        <v>1.3876900604209548</v>
      </c>
      <c r="J9" s="1"/>
      <c r="K9" s="1"/>
      <c r="L9" s="1"/>
      <c r="M9" s="1"/>
      <c r="N9" s="1"/>
      <c r="O9" s="1"/>
      <c r="P9" s="1"/>
      <c r="Q9" s="1"/>
      <c r="R9" s="1"/>
      <c r="S9" s="1"/>
      <c r="T9" s="1"/>
      <c r="U9" s="1"/>
      <c r="V9" s="1"/>
      <c r="W9" s="1"/>
      <c r="X9" s="1"/>
      <c r="Y9" s="1"/>
      <c r="Z9" s="1"/>
      <c r="AA9" s="1"/>
    </row>
    <row r="10" spans="1:27" ht="18.95" customHeight="1" x14ac:dyDescent="0.2">
      <c r="A10" s="157">
        <v>2023</v>
      </c>
      <c r="B10" s="158">
        <v>16583</v>
      </c>
      <c r="C10" s="159">
        <v>1208</v>
      </c>
      <c r="D10" s="160">
        <v>216</v>
      </c>
      <c r="E10" s="75">
        <f>F10+G10+H10</f>
        <v>20636</v>
      </c>
      <c r="F10" s="159">
        <v>233</v>
      </c>
      <c r="G10" s="159">
        <v>1128</v>
      </c>
      <c r="H10" s="160">
        <v>19275</v>
      </c>
      <c r="I10" s="156">
        <f t="shared" si="3"/>
        <v>1.4050533679068926</v>
      </c>
      <c r="J10" s="1"/>
      <c r="K10" s="1"/>
      <c r="L10" s="1"/>
      <c r="M10" s="1"/>
      <c r="N10" s="1"/>
      <c r="O10" s="1"/>
      <c r="P10" s="1"/>
      <c r="Q10" s="1"/>
      <c r="R10" s="1"/>
      <c r="S10" s="1"/>
      <c r="T10" s="1"/>
      <c r="U10" s="1"/>
      <c r="V10" s="1"/>
      <c r="W10" s="1"/>
      <c r="X10" s="1"/>
      <c r="Y10" s="1"/>
      <c r="Z10" s="1"/>
      <c r="AA10" s="1"/>
    </row>
    <row r="11" spans="1:27" ht="18.95" customHeight="1" x14ac:dyDescent="0.2">
      <c r="A11" s="157">
        <v>2024</v>
      </c>
      <c r="B11" s="158">
        <v>17154</v>
      </c>
      <c r="C11" s="159">
        <v>1250</v>
      </c>
      <c r="D11" s="160">
        <v>203</v>
      </c>
      <c r="E11" s="75">
        <f>F11+G11+H11</f>
        <v>21365</v>
      </c>
      <c r="F11" s="159">
        <v>214</v>
      </c>
      <c r="G11" s="159">
        <v>1184</v>
      </c>
      <c r="H11" s="160">
        <v>19967</v>
      </c>
      <c r="I11" s="156">
        <f t="shared" si="3"/>
        <v>1.2475224437448993</v>
      </c>
      <c r="J11" s="1"/>
      <c r="K11" s="1"/>
      <c r="L11" s="1"/>
      <c r="M11" s="1"/>
      <c r="N11" s="1"/>
      <c r="O11" s="1"/>
      <c r="P11" s="1"/>
      <c r="Q11" s="1"/>
      <c r="R11" s="1"/>
      <c r="S11" s="1"/>
      <c r="T11" s="1"/>
      <c r="U11" s="1"/>
      <c r="V11" s="1"/>
      <c r="W11" s="1"/>
      <c r="X11" s="1"/>
      <c r="Y11" s="1"/>
      <c r="Z11" s="1"/>
      <c r="AA11" s="1"/>
    </row>
    <row r="12" spans="1:27" ht="18.95" customHeight="1" x14ac:dyDescent="0.2">
      <c r="A12" s="161" t="s">
        <v>194</v>
      </c>
      <c r="B12" s="162">
        <f>B11/B5-1</f>
        <v>0.22118601836691099</v>
      </c>
      <c r="C12" s="162">
        <f t="shared" ref="C12:I12" si="4">C11/C5-1</f>
        <v>0.26135216952573148</v>
      </c>
      <c r="D12" s="162">
        <f t="shared" si="4"/>
        <v>4.6391752577319645E-2</v>
      </c>
      <c r="E12" s="162">
        <f t="shared" si="4"/>
        <v>0.1909805451808908</v>
      </c>
      <c r="F12" s="162">
        <f t="shared" si="4"/>
        <v>3.3816425120772875E-2</v>
      </c>
      <c r="G12" s="162">
        <f t="shared" si="4"/>
        <v>0.25957446808510642</v>
      </c>
      <c r="H12" s="162">
        <f t="shared" si="4"/>
        <v>0.18907813244402094</v>
      </c>
      <c r="I12" s="162">
        <f t="shared" si="4"/>
        <v>-0.1534324750104058</v>
      </c>
      <c r="J12" s="1"/>
      <c r="K12" s="1"/>
      <c r="L12" s="1"/>
      <c r="M12" s="1"/>
      <c r="N12" s="1"/>
      <c r="O12" s="1"/>
      <c r="P12" s="1"/>
      <c r="Q12" s="1"/>
      <c r="R12" s="1"/>
      <c r="S12" s="1"/>
      <c r="T12" s="1"/>
      <c r="U12" s="1"/>
      <c r="V12" s="1"/>
      <c r="W12" s="1"/>
      <c r="X12" s="1"/>
      <c r="Y12" s="1"/>
      <c r="Z12" s="1"/>
      <c r="AA12" s="1"/>
    </row>
    <row r="13" spans="1:27" ht="18.95" customHeight="1" x14ac:dyDescent="0.2">
      <c r="A13" s="161" t="s">
        <v>184</v>
      </c>
      <c r="B13" s="162">
        <f>B11/B6-1</f>
        <v>2.9157667386608965E-2</v>
      </c>
      <c r="C13" s="162">
        <f t="shared" ref="C13:I13" si="5">C11/C6-1</f>
        <v>0.13019891500904168</v>
      </c>
      <c r="D13" s="162">
        <f t="shared" si="5"/>
        <v>-1.9323671497584516E-2</v>
      </c>
      <c r="E13" s="162">
        <f t="shared" si="5"/>
        <v>2.3408239700373201E-4</v>
      </c>
      <c r="F13" s="162">
        <f t="shared" si="5"/>
        <v>-5.3097345132743334E-2</v>
      </c>
      <c r="G13" s="162">
        <f t="shared" si="5"/>
        <v>0.12977099236641232</v>
      </c>
      <c r="H13" s="162">
        <f t="shared" si="5"/>
        <v>-5.9245245444587979E-3</v>
      </c>
      <c r="I13" s="162">
        <f t="shared" si="5"/>
        <v>-7.9924597684071674E-2</v>
      </c>
      <c r="J13" s="1"/>
      <c r="K13" s="1"/>
      <c r="L13" s="1"/>
      <c r="M13" s="1"/>
      <c r="N13" s="1"/>
      <c r="O13" s="1"/>
      <c r="P13" s="1"/>
      <c r="Q13" s="1"/>
      <c r="R13" s="1"/>
      <c r="S13" s="1"/>
      <c r="T13" s="1"/>
      <c r="U13" s="1"/>
      <c r="V13" s="1"/>
      <c r="W13" s="1"/>
      <c r="X13" s="1"/>
      <c r="Y13" s="1"/>
      <c r="Z13" s="1"/>
      <c r="AA13" s="1"/>
    </row>
    <row r="14" spans="1:27" ht="18.95" customHeight="1" thickBot="1" x14ac:dyDescent="0.25">
      <c r="A14" s="163" t="s">
        <v>187</v>
      </c>
      <c r="B14" s="239">
        <f>B11/B10-1</f>
        <v>3.4432852921666868E-2</v>
      </c>
      <c r="C14" s="240">
        <f t="shared" ref="C14:I14" si="6">C11/C10-1</f>
        <v>3.4768211920529701E-2</v>
      </c>
      <c r="D14" s="241">
        <f t="shared" si="6"/>
        <v>-6.018518518518523E-2</v>
      </c>
      <c r="E14" s="239">
        <f t="shared" si="6"/>
        <v>3.5326613684822705E-2</v>
      </c>
      <c r="F14" s="240">
        <f t="shared" si="6"/>
        <v>-8.1545064377682386E-2</v>
      </c>
      <c r="G14" s="240">
        <f t="shared" si="6"/>
        <v>4.9645390070921946E-2</v>
      </c>
      <c r="H14" s="241">
        <f t="shared" si="6"/>
        <v>3.5901426718547347E-2</v>
      </c>
      <c r="I14" s="164">
        <f t="shared" si="6"/>
        <v>-0.11211739550979982</v>
      </c>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9" spans="1:27" x14ac:dyDescent="0.2">
      <c r="I39" s="1"/>
    </row>
  </sheetData>
  <phoneticPr fontId="6" type="noConversion"/>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DE7C1-47D7-4AFF-B21A-1A79C4EA624B}">
  <sheetPr>
    <pageSetUpPr fitToPage="1"/>
  </sheetPr>
  <dimension ref="A1:AA41"/>
  <sheetViews>
    <sheetView showGridLines="0" zoomScaleNormal="100" workbookViewId="0">
      <selection activeCell="H2" sqref="H2"/>
    </sheetView>
  </sheetViews>
  <sheetFormatPr defaultColWidth="9.140625" defaultRowHeight="12" x14ac:dyDescent="0.2"/>
  <cols>
    <col min="1" max="1" width="18.7109375" style="3" customWidth="1"/>
    <col min="2" max="13" width="7.85546875" style="3" customWidth="1"/>
    <col min="14" max="14" width="2.85546875" style="3" customWidth="1"/>
    <col min="15" max="16384" width="9.140625" style="3"/>
  </cols>
  <sheetData>
    <row r="1" spans="1:27" ht="6.75" customHeight="1" x14ac:dyDescent="0.2"/>
    <row r="2" spans="1:27" ht="18.95" customHeight="1" x14ac:dyDescent="0.25">
      <c r="A2" s="14" t="s">
        <v>139</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50" t="s">
        <v>42</v>
      </c>
      <c r="B4" s="252" t="s">
        <v>6</v>
      </c>
      <c r="C4" s="253"/>
      <c r="D4" s="254"/>
      <c r="E4" s="253" t="s">
        <v>31</v>
      </c>
      <c r="F4" s="253"/>
      <c r="G4" s="253"/>
      <c r="H4" s="255" t="s">
        <v>18</v>
      </c>
      <c r="I4" s="253"/>
      <c r="J4" s="256"/>
      <c r="K4" s="255" t="s">
        <v>20</v>
      </c>
      <c r="L4" s="253"/>
      <c r="M4" s="256"/>
      <c r="N4" s="1"/>
      <c r="O4" s="1"/>
      <c r="P4" s="1"/>
      <c r="Q4" s="1"/>
      <c r="R4" s="1"/>
      <c r="S4" s="1"/>
      <c r="T4" s="1"/>
      <c r="U4" s="1"/>
      <c r="V4" s="1"/>
      <c r="W4" s="1"/>
      <c r="X4" s="1"/>
      <c r="Y4" s="1"/>
      <c r="Z4" s="1"/>
      <c r="AA4" s="1"/>
    </row>
    <row r="5" spans="1:27" ht="30" customHeight="1" x14ac:dyDescent="0.2">
      <c r="A5" s="251"/>
      <c r="B5" s="27">
        <v>2019</v>
      </c>
      <c r="C5" s="27">
        <v>2023</v>
      </c>
      <c r="D5" s="209">
        <v>2024</v>
      </c>
      <c r="E5" s="27">
        <v>2019</v>
      </c>
      <c r="F5" s="27">
        <v>2023</v>
      </c>
      <c r="G5" s="209">
        <v>2024</v>
      </c>
      <c r="H5" s="27">
        <v>2019</v>
      </c>
      <c r="I5" s="27">
        <v>2023</v>
      </c>
      <c r="J5" s="209">
        <v>2024</v>
      </c>
      <c r="K5" s="27">
        <v>2019</v>
      </c>
      <c r="L5" s="27">
        <v>2023</v>
      </c>
      <c r="M5" s="209">
        <v>2024</v>
      </c>
      <c r="N5" s="1"/>
      <c r="O5" s="1"/>
      <c r="P5" s="1"/>
      <c r="Q5" s="1"/>
      <c r="R5" s="1"/>
      <c r="S5" s="1"/>
      <c r="T5" s="1"/>
      <c r="U5" s="1"/>
      <c r="V5" s="1"/>
      <c r="W5" s="1"/>
      <c r="X5" s="1"/>
      <c r="Y5" s="1"/>
      <c r="Z5" s="1"/>
      <c r="AA5" s="1"/>
    </row>
    <row r="6" spans="1:27" ht="17.100000000000001" customHeight="1" x14ac:dyDescent="0.2">
      <c r="A6" s="146" t="s">
        <v>50</v>
      </c>
      <c r="B6" s="10">
        <v>2832</v>
      </c>
      <c r="C6" s="10">
        <v>2668</v>
      </c>
      <c r="D6" s="147">
        <v>2666</v>
      </c>
      <c r="E6" s="24">
        <v>45</v>
      </c>
      <c r="F6" s="10">
        <v>42</v>
      </c>
      <c r="G6" s="147">
        <v>34</v>
      </c>
      <c r="H6" s="24">
        <v>154</v>
      </c>
      <c r="I6" s="10">
        <v>171</v>
      </c>
      <c r="J6" s="147">
        <v>179</v>
      </c>
      <c r="K6" s="24">
        <v>3395</v>
      </c>
      <c r="L6" s="10">
        <v>3127</v>
      </c>
      <c r="M6" s="148">
        <v>3097</v>
      </c>
      <c r="N6" s="1"/>
      <c r="O6" s="1"/>
      <c r="P6" s="1"/>
      <c r="Q6" s="1"/>
      <c r="R6" s="1"/>
      <c r="S6" s="1"/>
      <c r="T6" s="1"/>
      <c r="U6" s="1"/>
      <c r="V6" s="1"/>
      <c r="W6" s="1"/>
      <c r="X6" s="1"/>
      <c r="Y6" s="1"/>
      <c r="Z6" s="1"/>
      <c r="AA6" s="1"/>
    </row>
    <row r="7" spans="1:27" ht="17.100000000000001" customHeight="1" x14ac:dyDescent="0.2">
      <c r="A7" s="146" t="s">
        <v>143</v>
      </c>
      <c r="B7" s="10">
        <v>2358</v>
      </c>
      <c r="C7" s="10">
        <v>2314</v>
      </c>
      <c r="D7" s="147">
        <v>2613</v>
      </c>
      <c r="E7" s="24">
        <v>38</v>
      </c>
      <c r="F7" s="10">
        <v>28</v>
      </c>
      <c r="G7" s="147">
        <v>36</v>
      </c>
      <c r="H7" s="24">
        <v>141</v>
      </c>
      <c r="I7" s="10">
        <v>158</v>
      </c>
      <c r="J7" s="147">
        <v>170</v>
      </c>
      <c r="K7" s="24">
        <v>2807</v>
      </c>
      <c r="L7" s="10">
        <v>2676</v>
      </c>
      <c r="M7" s="148">
        <v>3072</v>
      </c>
      <c r="N7" s="1"/>
      <c r="O7" s="1"/>
      <c r="P7" s="1"/>
      <c r="Q7" s="1"/>
      <c r="R7" s="1"/>
      <c r="S7" s="1"/>
      <c r="T7" s="1"/>
      <c r="U7" s="1"/>
      <c r="V7" s="1"/>
      <c r="W7" s="1"/>
      <c r="X7" s="1"/>
      <c r="Y7" s="1"/>
      <c r="Z7" s="1"/>
      <c r="AA7" s="1"/>
    </row>
    <row r="8" spans="1:27" ht="17.100000000000001" customHeight="1" x14ac:dyDescent="0.2">
      <c r="A8" s="146" t="s">
        <v>137</v>
      </c>
      <c r="B8" s="10">
        <v>2859</v>
      </c>
      <c r="C8" s="10">
        <v>2685</v>
      </c>
      <c r="D8" s="147">
        <v>2645</v>
      </c>
      <c r="E8" s="24">
        <v>34</v>
      </c>
      <c r="F8" s="10">
        <v>31</v>
      </c>
      <c r="G8" s="147">
        <v>33</v>
      </c>
      <c r="H8" s="24">
        <v>194</v>
      </c>
      <c r="I8" s="10">
        <v>167</v>
      </c>
      <c r="J8" s="147">
        <v>165</v>
      </c>
      <c r="K8" s="24">
        <v>3445</v>
      </c>
      <c r="L8" s="10">
        <v>3114</v>
      </c>
      <c r="M8" s="148">
        <v>3091</v>
      </c>
      <c r="N8" s="1"/>
      <c r="O8" s="1"/>
      <c r="P8" s="1"/>
      <c r="Q8" s="1"/>
      <c r="R8" s="1"/>
      <c r="S8" s="1"/>
      <c r="T8" s="1"/>
      <c r="U8" s="1"/>
      <c r="V8" s="1"/>
      <c r="W8" s="1"/>
      <c r="X8" s="1"/>
      <c r="Y8" s="1"/>
      <c r="Z8" s="1"/>
      <c r="AA8" s="1"/>
    </row>
    <row r="9" spans="1:27" ht="17.100000000000001" customHeight="1" x14ac:dyDescent="0.2">
      <c r="A9" s="3" t="s">
        <v>202</v>
      </c>
      <c r="B9" s="10">
        <v>2682</v>
      </c>
      <c r="C9" s="10">
        <v>2848</v>
      </c>
      <c r="D9" s="147">
        <v>2935</v>
      </c>
      <c r="E9" s="24">
        <v>32</v>
      </c>
      <c r="F9" s="10">
        <v>53</v>
      </c>
      <c r="G9" s="147">
        <v>32</v>
      </c>
      <c r="H9" s="24">
        <v>153</v>
      </c>
      <c r="I9" s="10">
        <v>221</v>
      </c>
      <c r="J9" s="147">
        <v>217</v>
      </c>
      <c r="K9" s="24">
        <v>3303</v>
      </c>
      <c r="L9" s="10">
        <v>3354</v>
      </c>
      <c r="M9" s="148">
        <v>3367</v>
      </c>
      <c r="N9" s="1"/>
      <c r="O9" s="1"/>
      <c r="P9" s="1"/>
      <c r="Q9" s="1"/>
      <c r="R9" s="1"/>
      <c r="S9" s="1"/>
      <c r="T9" s="1"/>
      <c r="U9" s="1"/>
      <c r="V9" s="1"/>
      <c r="W9" s="1"/>
      <c r="X9" s="1"/>
      <c r="Y9" s="1"/>
      <c r="Z9" s="1"/>
      <c r="AA9" s="1"/>
    </row>
    <row r="10" spans="1:27" ht="17.100000000000001" customHeight="1" x14ac:dyDescent="0.2">
      <c r="A10" s="3" t="s">
        <v>209</v>
      </c>
      <c r="B10" s="10">
        <v>3097</v>
      </c>
      <c r="C10" s="10">
        <v>3016</v>
      </c>
      <c r="D10" s="147">
        <v>3194</v>
      </c>
      <c r="E10" s="24">
        <v>45</v>
      </c>
      <c r="F10" s="10">
        <v>34</v>
      </c>
      <c r="G10" s="147">
        <v>44</v>
      </c>
      <c r="H10" s="24">
        <v>202</v>
      </c>
      <c r="I10" s="10">
        <v>181</v>
      </c>
      <c r="J10" s="147">
        <v>223</v>
      </c>
      <c r="K10" s="24">
        <v>3700</v>
      </c>
      <c r="L10" s="10">
        <v>3472</v>
      </c>
      <c r="M10" s="148">
        <v>3714</v>
      </c>
      <c r="N10" s="1"/>
      <c r="O10" s="1"/>
      <c r="P10" s="1"/>
      <c r="Q10" s="1"/>
      <c r="R10" s="1"/>
      <c r="S10" s="1"/>
      <c r="T10" s="1"/>
      <c r="U10" s="1"/>
      <c r="V10" s="1"/>
      <c r="W10" s="1"/>
      <c r="X10" s="1"/>
      <c r="Y10" s="1"/>
      <c r="Z10" s="1"/>
      <c r="AA10" s="1"/>
    </row>
    <row r="11" spans="1:27" ht="17.100000000000001" customHeight="1" x14ac:dyDescent="0.2">
      <c r="A11" s="117" t="s">
        <v>216</v>
      </c>
      <c r="B11" s="10">
        <v>2840</v>
      </c>
      <c r="C11" s="10">
        <v>3052</v>
      </c>
      <c r="D11" s="147">
        <v>3101</v>
      </c>
      <c r="E11" s="24">
        <v>32</v>
      </c>
      <c r="F11" s="10">
        <v>45</v>
      </c>
      <c r="G11" s="147">
        <v>35</v>
      </c>
      <c r="H11" s="24">
        <v>204</v>
      </c>
      <c r="I11" s="10">
        <v>230</v>
      </c>
      <c r="J11" s="147">
        <v>230</v>
      </c>
      <c r="K11" s="24">
        <v>3436</v>
      </c>
      <c r="L11" s="10">
        <v>3532</v>
      </c>
      <c r="M11" s="148">
        <v>3626</v>
      </c>
      <c r="N11" s="1"/>
      <c r="O11" s="1"/>
      <c r="P11" s="1"/>
      <c r="Q11" s="1"/>
      <c r="R11" s="1"/>
      <c r="S11" s="1"/>
      <c r="T11" s="1"/>
      <c r="U11" s="1"/>
      <c r="V11" s="1"/>
      <c r="W11" s="1"/>
      <c r="X11" s="1"/>
      <c r="Y11" s="1"/>
      <c r="Z11" s="1"/>
      <c r="AA11" s="1"/>
    </row>
    <row r="12" spans="1:27" ht="17.100000000000001" customHeight="1" thickBot="1" x14ac:dyDescent="0.25">
      <c r="A12" s="149" t="s">
        <v>35</v>
      </c>
      <c r="B12" s="150">
        <f>SUM(B6:B11)</f>
        <v>16668</v>
      </c>
      <c r="C12" s="237">
        <f t="shared" ref="C12:M12" si="0">SUM(C6:C11)</f>
        <v>16583</v>
      </c>
      <c r="D12" s="238">
        <f t="shared" si="0"/>
        <v>17154</v>
      </c>
      <c r="E12" s="150">
        <f t="shared" si="0"/>
        <v>226</v>
      </c>
      <c r="F12" s="237">
        <f t="shared" si="0"/>
        <v>233</v>
      </c>
      <c r="G12" s="238">
        <f t="shared" si="0"/>
        <v>214</v>
      </c>
      <c r="H12" s="150">
        <f t="shared" si="0"/>
        <v>1048</v>
      </c>
      <c r="I12" s="237">
        <f t="shared" si="0"/>
        <v>1128</v>
      </c>
      <c r="J12" s="238">
        <f t="shared" si="0"/>
        <v>1184</v>
      </c>
      <c r="K12" s="150">
        <f t="shared" si="0"/>
        <v>20086</v>
      </c>
      <c r="L12" s="237">
        <f t="shared" si="0"/>
        <v>19275</v>
      </c>
      <c r="M12" s="237">
        <f t="shared" si="0"/>
        <v>19967</v>
      </c>
      <c r="N12" s="1"/>
      <c r="O12" s="1"/>
      <c r="P12" s="1"/>
      <c r="Q12" s="1"/>
      <c r="R12" s="1"/>
      <c r="S12" s="1"/>
      <c r="T12" s="1"/>
      <c r="U12" s="1"/>
      <c r="V12" s="1"/>
      <c r="W12" s="1"/>
      <c r="X12" s="1"/>
      <c r="Y12" s="1"/>
      <c r="Z12" s="1"/>
      <c r="AA12" s="1"/>
    </row>
    <row r="13" spans="1:27" ht="18.9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8.95" customHeight="1" x14ac:dyDescent="0.25">
      <c r="A14" s="14" t="s">
        <v>156</v>
      </c>
      <c r="B14" s="2"/>
      <c r="C14" s="2"/>
      <c r="D14" s="2"/>
      <c r="E14" s="1"/>
      <c r="F14" s="1"/>
      <c r="G14" s="1"/>
      <c r="H14" s="1"/>
      <c r="I14" s="1"/>
      <c r="J14" s="1"/>
      <c r="K14" s="1"/>
      <c r="L14" s="1"/>
      <c r="M14" s="1"/>
      <c r="N14" s="1"/>
      <c r="O14" s="1"/>
      <c r="P14" s="1"/>
      <c r="Q14" s="1"/>
      <c r="R14" s="1"/>
      <c r="S14" s="1"/>
      <c r="T14" s="1"/>
      <c r="U14" s="1"/>
      <c r="V14" s="1"/>
      <c r="W14" s="1"/>
      <c r="X14" s="1"/>
      <c r="Y14" s="1"/>
      <c r="Z14" s="1"/>
      <c r="AA14" s="1"/>
    </row>
    <row r="15" spans="1:27" ht="18.95" customHeight="1" thickBot="1" x14ac:dyDescent="0.25">
      <c r="A15" s="2"/>
      <c r="B15" s="2"/>
      <c r="C15" s="2"/>
      <c r="D15" s="2"/>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257" t="s">
        <v>42</v>
      </c>
      <c r="B16" s="246" t="s">
        <v>6</v>
      </c>
      <c r="C16" s="246"/>
      <c r="D16" s="247"/>
      <c r="E16" s="246" t="s">
        <v>31</v>
      </c>
      <c r="F16" s="246"/>
      <c r="G16" s="246"/>
      <c r="H16" s="245" t="s">
        <v>18</v>
      </c>
      <c r="I16" s="246"/>
      <c r="J16" s="247"/>
      <c r="K16" s="246" t="s">
        <v>20</v>
      </c>
      <c r="L16" s="246"/>
      <c r="M16" s="246"/>
      <c r="N16" s="1"/>
      <c r="O16" s="1"/>
      <c r="P16" s="1"/>
      <c r="Q16" s="1"/>
      <c r="R16" s="1"/>
      <c r="S16" s="1"/>
      <c r="T16" s="1"/>
      <c r="U16" s="1"/>
      <c r="V16" s="1"/>
      <c r="W16" s="1"/>
      <c r="X16" s="1"/>
      <c r="Y16" s="1"/>
      <c r="Z16" s="1"/>
      <c r="AA16" s="1"/>
    </row>
    <row r="17" spans="1:27" ht="24.75" customHeight="1" x14ac:dyDescent="0.2">
      <c r="A17" s="257"/>
      <c r="B17" s="258" t="s">
        <v>147</v>
      </c>
      <c r="C17" s="258"/>
      <c r="D17" s="258"/>
      <c r="E17" s="258"/>
      <c r="F17" s="258"/>
      <c r="G17" s="258"/>
      <c r="H17" s="258"/>
      <c r="I17" s="258"/>
      <c r="J17" s="258"/>
      <c r="K17" s="258"/>
      <c r="L17" s="258"/>
      <c r="M17" s="258"/>
      <c r="N17" s="1"/>
      <c r="O17" s="1"/>
      <c r="P17" s="1"/>
      <c r="Q17" s="1"/>
      <c r="R17" s="1"/>
      <c r="S17" s="1"/>
      <c r="T17" s="1"/>
      <c r="U17" s="1"/>
      <c r="V17" s="1"/>
      <c r="W17" s="1"/>
      <c r="X17" s="1"/>
      <c r="Y17" s="1"/>
      <c r="Z17" s="1"/>
      <c r="AA17" s="1"/>
    </row>
    <row r="18" spans="1:27" ht="18.95" customHeight="1" x14ac:dyDescent="0.2">
      <c r="A18" s="5"/>
      <c r="B18" s="78" t="s">
        <v>188</v>
      </c>
      <c r="C18" s="78" t="s">
        <v>189</v>
      </c>
      <c r="D18" s="79"/>
      <c r="E18" s="78" t="s">
        <v>188</v>
      </c>
      <c r="F18" s="78" t="s">
        <v>189</v>
      </c>
      <c r="G18" s="79"/>
      <c r="H18" s="78" t="s">
        <v>188</v>
      </c>
      <c r="I18" s="78" t="s">
        <v>189</v>
      </c>
      <c r="J18" s="79"/>
      <c r="K18" s="78" t="s">
        <v>188</v>
      </c>
      <c r="L18" s="78" t="s">
        <v>189</v>
      </c>
      <c r="M18" s="151"/>
      <c r="N18" s="1"/>
      <c r="O18" s="1"/>
      <c r="P18" s="1"/>
      <c r="Q18" s="1"/>
      <c r="R18" s="1"/>
      <c r="S18" s="1"/>
      <c r="T18" s="1"/>
      <c r="U18" s="1"/>
      <c r="V18" s="1"/>
      <c r="W18" s="1"/>
      <c r="X18" s="1"/>
      <c r="Y18" s="1"/>
      <c r="Z18" s="1"/>
      <c r="AA18" s="1"/>
    </row>
    <row r="19" spans="1:27" ht="18.75" customHeight="1" thickBot="1" x14ac:dyDescent="0.25">
      <c r="A19" s="54" t="s">
        <v>50</v>
      </c>
      <c r="B19" s="81">
        <f>(D6/B6)-1</f>
        <v>-5.8615819209039577E-2</v>
      </c>
      <c r="C19" s="82">
        <f>(D6/C6)-1</f>
        <v>-7.496251874062887E-4</v>
      </c>
      <c r="D19" s="85"/>
      <c r="E19" s="86">
        <f>(G6/E6)-1</f>
        <v>-0.24444444444444446</v>
      </c>
      <c r="F19" s="84">
        <f>(G6/F6)-1</f>
        <v>-0.19047619047619047</v>
      </c>
      <c r="G19" s="87"/>
      <c r="H19" s="84">
        <f>(J6/H6)-1</f>
        <v>0.16233766233766245</v>
      </c>
      <c r="I19" s="84">
        <f>(J6/I6)-1</f>
        <v>4.6783625730994149E-2</v>
      </c>
      <c r="J19" s="87"/>
      <c r="K19" s="84">
        <f>(M6/K6)-1</f>
        <v>-8.7776141384388828E-2</v>
      </c>
      <c r="L19" s="84">
        <f>(M6/L6)-1</f>
        <v>-9.59385992964501E-3</v>
      </c>
      <c r="M19" s="1"/>
      <c r="N19" s="1"/>
      <c r="O19" s="1"/>
      <c r="P19" s="1"/>
      <c r="Q19" s="1"/>
      <c r="R19" s="1"/>
      <c r="S19" s="1"/>
      <c r="T19" s="1"/>
      <c r="U19" s="1"/>
      <c r="V19" s="1"/>
      <c r="W19" s="1"/>
      <c r="X19" s="1"/>
      <c r="Y19" s="1"/>
      <c r="Z19" s="1"/>
      <c r="AA19" s="1"/>
    </row>
    <row r="20" spans="1:27" ht="18.75" customHeight="1" thickTop="1" thickBot="1" x14ac:dyDescent="0.25">
      <c r="A20" s="54" t="s">
        <v>143</v>
      </c>
      <c r="B20" s="204">
        <f>(D7/B7)-1</f>
        <v>0.10814249363867678</v>
      </c>
      <c r="C20" s="205">
        <f>(D7/C7)-1</f>
        <v>0.1292134831460674</v>
      </c>
      <c r="D20" s="85"/>
      <c r="E20" s="86">
        <f>(G7/E7)-1</f>
        <v>-5.2631578947368474E-2</v>
      </c>
      <c r="F20" s="84">
        <f>(G7/F7)-1</f>
        <v>0.28571428571428581</v>
      </c>
      <c r="G20" s="87"/>
      <c r="H20" s="84">
        <f>(J7/H7)-1</f>
        <v>0.20567375886524819</v>
      </c>
      <c r="I20" s="84">
        <f>(J7/I7)-1</f>
        <v>7.5949367088607556E-2</v>
      </c>
      <c r="J20" s="87"/>
      <c r="K20" s="84">
        <f>(M7/K7)-1</f>
        <v>9.440684004275024E-2</v>
      </c>
      <c r="L20" s="84">
        <f>(M7/L7)-1</f>
        <v>0.14798206278026904</v>
      </c>
      <c r="M20" s="1"/>
      <c r="N20" s="1"/>
      <c r="O20" s="1"/>
      <c r="P20" s="1"/>
      <c r="Q20" s="1"/>
      <c r="R20" s="1"/>
      <c r="S20" s="1"/>
      <c r="T20" s="1"/>
      <c r="U20" s="1"/>
      <c r="V20" s="1"/>
      <c r="W20" s="1"/>
      <c r="X20" s="1"/>
      <c r="Y20" s="1"/>
      <c r="Z20" s="1"/>
      <c r="AA20" s="1"/>
    </row>
    <row r="21" spans="1:27" ht="18.75" customHeight="1" thickTop="1" thickBot="1" x14ac:dyDescent="0.25">
      <c r="A21" s="60" t="s">
        <v>137</v>
      </c>
      <c r="B21" s="204">
        <f>(D8/B8)-1</f>
        <v>-7.4851346624693949E-2</v>
      </c>
      <c r="C21" s="205">
        <f>(D8/C8)-1</f>
        <v>-1.4897579143389184E-2</v>
      </c>
      <c r="D21" s="84"/>
      <c r="E21" s="86">
        <f>(G8/E8)-1</f>
        <v>-2.9411764705882359E-2</v>
      </c>
      <c r="F21" s="84">
        <f>(G8/F8)-1</f>
        <v>6.4516129032258007E-2</v>
      </c>
      <c r="G21" s="84"/>
      <c r="H21" s="84">
        <f>(J8/H8)-1</f>
        <v>-0.14948453608247425</v>
      </c>
      <c r="I21" s="84">
        <f>(J8/I8)-1</f>
        <v>-1.19760479041916E-2</v>
      </c>
      <c r="J21" s="84"/>
      <c r="K21" s="84">
        <f>(M8/K8)-1</f>
        <v>-0.10275761973875186</v>
      </c>
      <c r="L21" s="84">
        <f>(M8/L8)-1</f>
        <v>-7.3859987154785145E-3</v>
      </c>
      <c r="M21" s="1"/>
      <c r="N21" s="1"/>
      <c r="O21" s="1"/>
      <c r="P21" s="1"/>
      <c r="Q21" s="1"/>
      <c r="R21" s="1"/>
      <c r="S21" s="1"/>
      <c r="T21" s="1"/>
      <c r="U21" s="1"/>
      <c r="V21" s="1"/>
      <c r="W21" s="1"/>
      <c r="X21" s="1"/>
      <c r="Y21" s="1"/>
      <c r="Z21" s="1"/>
      <c r="AA21" s="1"/>
    </row>
    <row r="22" spans="1:27" ht="18.75" customHeight="1" thickTop="1" thickBot="1" x14ac:dyDescent="0.25">
      <c r="A22" s="60" t="s">
        <v>202</v>
      </c>
      <c r="B22" s="204">
        <f>(D9/B9)-1</f>
        <v>9.4332587621178243E-2</v>
      </c>
      <c r="C22" s="205">
        <f>(D9/C9)-1</f>
        <v>3.0547752808988804E-2</v>
      </c>
      <c r="D22" s="84"/>
      <c r="E22" s="86">
        <f>(G9/E9)-1</f>
        <v>0</v>
      </c>
      <c r="F22" s="84">
        <f>(G9/F9)-1</f>
        <v>-0.39622641509433965</v>
      </c>
      <c r="G22" s="86"/>
      <c r="H22" s="84">
        <f>(J9/H9)-1</f>
        <v>0.41830065359477131</v>
      </c>
      <c r="I22" s="84">
        <f>(J9/I9)-1</f>
        <v>-1.8099547511312264E-2</v>
      </c>
      <c r="J22" s="86"/>
      <c r="K22" s="84">
        <f>(M9/K9)-1</f>
        <v>1.9376324553436186E-2</v>
      </c>
      <c r="L22" s="84">
        <f>(M9/L9)-1</f>
        <v>3.8759689922480689E-3</v>
      </c>
      <c r="M22" s="1"/>
      <c r="N22" s="1"/>
      <c r="O22" s="1"/>
      <c r="P22" s="1"/>
      <c r="Q22" s="1"/>
      <c r="R22" s="1"/>
      <c r="S22" s="1"/>
      <c r="T22" s="1"/>
      <c r="U22" s="1"/>
      <c r="V22" s="1"/>
      <c r="W22" s="1"/>
      <c r="X22" s="1"/>
      <c r="Y22" s="1"/>
      <c r="Z22" s="1"/>
      <c r="AA22" s="1"/>
    </row>
    <row r="23" spans="1:27" ht="18.75" customHeight="1" thickTop="1" thickBot="1" x14ac:dyDescent="0.25">
      <c r="A23" s="60" t="s">
        <v>209</v>
      </c>
      <c r="B23" s="204">
        <f>(D11/B11)-1</f>
        <v>9.1901408450704158E-2</v>
      </c>
      <c r="C23" s="205">
        <f>(D11/C11)-1</f>
        <v>1.6055045871559592E-2</v>
      </c>
      <c r="D23" s="84"/>
      <c r="E23" s="86">
        <f>(G11/E11)-1</f>
        <v>9.375E-2</v>
      </c>
      <c r="F23" s="84">
        <f>(G11/F11)-1</f>
        <v>-0.22222222222222221</v>
      </c>
      <c r="G23" s="84"/>
      <c r="H23" s="84">
        <f>(J11/H11)-1</f>
        <v>0.12745098039215685</v>
      </c>
      <c r="I23" s="84">
        <f>(J11/I11)-1</f>
        <v>0</v>
      </c>
      <c r="J23" s="84"/>
      <c r="K23" s="84">
        <f>(M11/K11)-1</f>
        <v>5.5296856810244543E-2</v>
      </c>
      <c r="L23" s="84">
        <f>(M11/L11)-1</f>
        <v>2.6613816534541312E-2</v>
      </c>
      <c r="M23" s="1"/>
      <c r="N23" s="1"/>
      <c r="O23" s="1"/>
      <c r="P23" s="1"/>
      <c r="Q23" s="1"/>
      <c r="R23" s="1"/>
      <c r="S23" s="1"/>
      <c r="T23" s="1"/>
      <c r="U23" s="1"/>
      <c r="V23" s="1"/>
      <c r="W23" s="1"/>
      <c r="X23" s="1"/>
      <c r="Y23" s="1"/>
      <c r="Z23" s="1"/>
      <c r="AA23" s="1"/>
    </row>
    <row r="24" spans="1:27" ht="18.75" customHeight="1" thickTop="1" thickBot="1" x14ac:dyDescent="0.25">
      <c r="A24" s="117" t="s">
        <v>216</v>
      </c>
      <c r="B24" s="204">
        <f>(D12/B12)-1</f>
        <v>2.9157667386608965E-2</v>
      </c>
      <c r="C24" s="205">
        <f>(D12/C12)-1</f>
        <v>3.4432852921666868E-2</v>
      </c>
      <c r="D24" s="117"/>
      <c r="E24" s="86">
        <f>(G12/E12)-1</f>
        <v>-5.3097345132743334E-2</v>
      </c>
      <c r="F24" s="84">
        <f>(G12/F12)-1</f>
        <v>-8.1545064377682386E-2</v>
      </c>
      <c r="G24" s="117"/>
      <c r="H24" s="84">
        <f>(J12/H12)-1</f>
        <v>0.12977099236641232</v>
      </c>
      <c r="I24" s="84">
        <f>(J12/I12)-1</f>
        <v>4.9645390070921946E-2</v>
      </c>
      <c r="J24" s="117"/>
      <c r="K24" s="84">
        <f>(M12/K12)-1</f>
        <v>-5.9245245444587979E-3</v>
      </c>
      <c r="L24" s="84">
        <f>(M12/L12)-1</f>
        <v>3.5901426718547347E-2</v>
      </c>
      <c r="M24" s="1"/>
      <c r="N24" s="1"/>
      <c r="O24" s="1"/>
      <c r="P24" s="1"/>
      <c r="Q24" s="1"/>
      <c r="R24" s="1"/>
      <c r="S24" s="1"/>
      <c r="T24" s="1"/>
      <c r="U24" s="1"/>
      <c r="V24" s="1"/>
      <c r="W24" s="1"/>
      <c r="X24" s="1"/>
      <c r="Y24" s="1"/>
      <c r="Z24" s="1"/>
      <c r="AA24" s="1"/>
    </row>
    <row r="25" spans="1:27" ht="17.100000000000001" customHeight="1" thickTop="1" thickBot="1" x14ac:dyDescent="0.25">
      <c r="A25" s="11" t="s">
        <v>35</v>
      </c>
      <c r="B25" s="215">
        <f t="shared" ref="B25" si="1">(D12/B12)-1</f>
        <v>2.9157667386608965E-2</v>
      </c>
      <c r="C25" s="91">
        <f t="shared" ref="C25" si="2">(D12/C12)-1</f>
        <v>3.4432852921666868E-2</v>
      </c>
      <c r="D25" s="139"/>
      <c r="E25" s="93">
        <f t="shared" ref="E25" si="3">(G12/E12)-1</f>
        <v>-5.3097345132743334E-2</v>
      </c>
      <c r="F25" s="91">
        <f t="shared" ref="F25" si="4">(G12/F12)-1</f>
        <v>-8.1545064377682386E-2</v>
      </c>
      <c r="G25" s="152"/>
      <c r="H25" s="91">
        <f t="shared" ref="H25" si="5">(J12/H12)-1</f>
        <v>0.12977099236641232</v>
      </c>
      <c r="I25" s="91">
        <f t="shared" ref="I25" si="6">(J12/I12)-1</f>
        <v>4.9645390070921946E-2</v>
      </c>
      <c r="J25" s="112"/>
      <c r="K25" s="91">
        <f t="shared" ref="K25" si="7">(M12/K12)-1</f>
        <v>-5.9245245444587979E-3</v>
      </c>
      <c r="L25" s="91">
        <f t="shared" ref="L25" si="8">(M12/L12)-1</f>
        <v>3.5901426718547347E-2</v>
      </c>
      <c r="M25" s="94"/>
      <c r="N25" s="1"/>
      <c r="O25" s="1"/>
      <c r="P25" s="1"/>
      <c r="Q25" s="1"/>
      <c r="R25" s="1"/>
      <c r="S25" s="1"/>
      <c r="T25" s="1"/>
      <c r="U25" s="1"/>
      <c r="V25" s="1"/>
      <c r="W25" s="1"/>
      <c r="X25" s="1"/>
      <c r="Y25" s="1"/>
      <c r="Z25" s="1"/>
      <c r="AA25" s="1"/>
    </row>
    <row r="26" spans="1:27" ht="18.9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8.9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8.9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8.9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row>
  </sheetData>
  <mergeCells count="11">
    <mergeCell ref="A16:A17"/>
    <mergeCell ref="K16:M16"/>
    <mergeCell ref="B17:M17"/>
    <mergeCell ref="B16:D16"/>
    <mergeCell ref="E16:G16"/>
    <mergeCell ref="H16:J16"/>
    <mergeCell ref="A4:A5"/>
    <mergeCell ref="B4:D4"/>
    <mergeCell ref="E4:G4"/>
    <mergeCell ref="H4:J4"/>
    <mergeCell ref="K4:M4"/>
  </mergeCells>
  <phoneticPr fontId="6" type="noConversion"/>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2:M12"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E2E75-9F07-444F-A6D9-29BBF5699942}">
  <sheetPr>
    <pageSetUpPr fitToPage="1"/>
  </sheetPr>
  <dimension ref="A1:AA48"/>
  <sheetViews>
    <sheetView showGridLines="0" zoomScaleNormal="100" workbookViewId="0">
      <selection activeCell="I2" sqref="I2"/>
    </sheetView>
  </sheetViews>
  <sheetFormatPr defaultColWidth="9.140625" defaultRowHeight="12" x14ac:dyDescent="0.2"/>
  <cols>
    <col min="1" max="1" width="18.7109375" style="3" customWidth="1"/>
    <col min="2" max="13" width="7.85546875" style="3" customWidth="1"/>
    <col min="14" max="14" width="1.42578125" style="3" customWidth="1"/>
    <col min="15" max="16384" width="9.140625" style="3"/>
  </cols>
  <sheetData>
    <row r="1" spans="1:27" ht="5.25" customHeight="1" x14ac:dyDescent="0.2"/>
    <row r="2" spans="1:27" ht="18.95" customHeight="1" x14ac:dyDescent="0.25">
      <c r="A2" s="14" t="s">
        <v>157</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5" t="s">
        <v>6</v>
      </c>
      <c r="C4" s="246"/>
      <c r="D4" s="247"/>
      <c r="E4" s="245" t="s">
        <v>31</v>
      </c>
      <c r="F4" s="246"/>
      <c r="G4" s="247"/>
      <c r="H4" s="246" t="s">
        <v>18</v>
      </c>
      <c r="I4" s="246"/>
      <c r="J4" s="246"/>
      <c r="K4" s="245"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43</v>
      </c>
      <c r="B6" s="144">
        <v>2368</v>
      </c>
      <c r="C6" s="145">
        <v>2333</v>
      </c>
      <c r="D6" s="43">
        <f>(C6/B6)-1</f>
        <v>-1.4780405405405372E-2</v>
      </c>
      <c r="E6" s="39">
        <v>31</v>
      </c>
      <c r="F6" s="42">
        <v>18</v>
      </c>
      <c r="G6" s="43">
        <f>(F6/E6)-1</f>
        <v>-0.41935483870967738</v>
      </c>
      <c r="H6" s="42">
        <v>132</v>
      </c>
      <c r="I6" s="42">
        <v>138</v>
      </c>
      <c r="J6" s="43">
        <f>(I6/H6)-1</f>
        <v>4.5454545454545414E-2</v>
      </c>
      <c r="K6" s="42">
        <v>2716</v>
      </c>
      <c r="L6" s="42">
        <v>2699</v>
      </c>
      <c r="M6" s="46">
        <f>(L6/K6)-1</f>
        <v>-6.259204712812938E-3</v>
      </c>
      <c r="N6" s="1"/>
      <c r="O6" s="1"/>
      <c r="P6" s="1"/>
      <c r="Q6" s="1"/>
      <c r="R6" s="1"/>
      <c r="S6" s="1"/>
      <c r="T6" s="1"/>
      <c r="U6" s="1"/>
      <c r="V6" s="1"/>
      <c r="W6" s="1"/>
      <c r="X6" s="1"/>
      <c r="Y6" s="1"/>
      <c r="Z6" s="1"/>
      <c r="AA6" s="1"/>
    </row>
    <row r="7" spans="1:27" ht="18.95" customHeight="1" x14ac:dyDescent="0.2">
      <c r="A7" s="54" t="s">
        <v>44</v>
      </c>
      <c r="B7" s="144">
        <v>2363</v>
      </c>
      <c r="C7" s="145">
        <v>2424</v>
      </c>
      <c r="D7" s="43">
        <f t="shared" ref="D7:D12" si="0">(C7/B7)-1</f>
        <v>2.5814642403723997E-2</v>
      </c>
      <c r="E7" s="39">
        <v>24</v>
      </c>
      <c r="F7" s="42">
        <v>30</v>
      </c>
      <c r="G7" s="43">
        <f t="shared" ref="G7:G12" si="1">(F7/E7)-1</f>
        <v>0.25</v>
      </c>
      <c r="H7" s="42">
        <v>148</v>
      </c>
      <c r="I7" s="42">
        <v>146</v>
      </c>
      <c r="J7" s="43">
        <f t="shared" ref="J7:J12" si="2">(I7/H7)-1</f>
        <v>-1.3513513513513487E-2</v>
      </c>
      <c r="K7" s="42">
        <v>2732</v>
      </c>
      <c r="L7" s="42">
        <v>2803</v>
      </c>
      <c r="M7" s="46">
        <f t="shared" ref="M7:M12" si="3">(L7/K7)-1</f>
        <v>2.5988286969253371E-2</v>
      </c>
      <c r="N7" s="1"/>
      <c r="O7" s="1"/>
      <c r="P7" s="1"/>
      <c r="Q7" s="1"/>
      <c r="R7" s="1"/>
      <c r="S7" s="1"/>
      <c r="T7" s="1"/>
      <c r="U7" s="1"/>
      <c r="V7" s="1"/>
      <c r="W7" s="1"/>
      <c r="X7" s="1"/>
      <c r="Y7" s="1"/>
      <c r="Z7" s="1"/>
      <c r="AA7" s="1"/>
    </row>
    <row r="8" spans="1:27" ht="18.95" customHeight="1" x14ac:dyDescent="0.2">
      <c r="A8" s="54" t="s">
        <v>45</v>
      </c>
      <c r="B8" s="144">
        <v>2331</v>
      </c>
      <c r="C8" s="145">
        <v>2592</v>
      </c>
      <c r="D8" s="43">
        <f t="shared" si="0"/>
        <v>0.11196911196911197</v>
      </c>
      <c r="E8" s="39">
        <v>22</v>
      </c>
      <c r="F8" s="42">
        <v>25</v>
      </c>
      <c r="G8" s="43">
        <f t="shared" si="1"/>
        <v>0.13636363636363646</v>
      </c>
      <c r="H8" s="42">
        <v>136</v>
      </c>
      <c r="I8" s="42">
        <v>173</v>
      </c>
      <c r="J8" s="43">
        <f t="shared" si="2"/>
        <v>0.27205882352941169</v>
      </c>
      <c r="K8" s="42">
        <v>2691</v>
      </c>
      <c r="L8" s="42">
        <v>2925</v>
      </c>
      <c r="M8" s="46">
        <f t="shared" si="3"/>
        <v>8.6956521739130377E-2</v>
      </c>
      <c r="N8" s="1"/>
      <c r="O8" s="1"/>
      <c r="P8" s="1"/>
      <c r="Q8" s="1"/>
      <c r="R8" s="1"/>
      <c r="S8" s="1"/>
      <c r="T8" s="1"/>
      <c r="U8" s="1"/>
      <c r="V8" s="1"/>
      <c r="W8" s="1"/>
      <c r="X8" s="1"/>
      <c r="Y8" s="1"/>
      <c r="Z8" s="1"/>
      <c r="AA8" s="1"/>
    </row>
    <row r="9" spans="1:27" ht="18.95" customHeight="1" x14ac:dyDescent="0.2">
      <c r="A9" s="54" t="s">
        <v>46</v>
      </c>
      <c r="B9" s="144">
        <v>2372</v>
      </c>
      <c r="C9" s="145">
        <v>2503</v>
      </c>
      <c r="D9" s="43">
        <f t="shared" si="0"/>
        <v>5.522765598650925E-2</v>
      </c>
      <c r="E9" s="39">
        <v>31</v>
      </c>
      <c r="F9" s="42">
        <v>30</v>
      </c>
      <c r="G9" s="43">
        <f t="shared" si="1"/>
        <v>-3.2258064516129004E-2</v>
      </c>
      <c r="H9" s="42">
        <v>122</v>
      </c>
      <c r="I9" s="42">
        <v>137</v>
      </c>
      <c r="J9" s="43">
        <f t="shared" si="2"/>
        <v>0.12295081967213117</v>
      </c>
      <c r="K9" s="42">
        <v>2797</v>
      </c>
      <c r="L9" s="42">
        <v>2921</v>
      </c>
      <c r="M9" s="46">
        <f t="shared" si="3"/>
        <v>4.4333214158026379E-2</v>
      </c>
      <c r="N9" s="1"/>
      <c r="O9" s="1"/>
      <c r="P9" s="1"/>
      <c r="Q9" s="1"/>
      <c r="R9" s="1"/>
      <c r="S9" s="1"/>
      <c r="T9" s="1"/>
      <c r="U9" s="1"/>
      <c r="V9" s="1"/>
      <c r="W9" s="1"/>
      <c r="X9" s="1"/>
      <c r="Y9" s="1"/>
      <c r="Z9" s="1"/>
      <c r="AA9" s="1"/>
    </row>
    <row r="10" spans="1:27" ht="18.95" customHeight="1" x14ac:dyDescent="0.2">
      <c r="A10" s="54" t="s">
        <v>47</v>
      </c>
      <c r="B10" s="144">
        <v>2813</v>
      </c>
      <c r="C10" s="145">
        <v>2774</v>
      </c>
      <c r="D10" s="43">
        <f t="shared" si="0"/>
        <v>-1.3864201919658758E-2</v>
      </c>
      <c r="E10" s="39">
        <v>27</v>
      </c>
      <c r="F10" s="42">
        <v>37</v>
      </c>
      <c r="G10" s="43">
        <f t="shared" si="1"/>
        <v>0.37037037037037046</v>
      </c>
      <c r="H10" s="42">
        <v>167</v>
      </c>
      <c r="I10" s="42">
        <v>183</v>
      </c>
      <c r="J10" s="43">
        <f t="shared" si="2"/>
        <v>9.5808383233533023E-2</v>
      </c>
      <c r="K10" s="42">
        <v>3285</v>
      </c>
      <c r="L10" s="42">
        <v>3199</v>
      </c>
      <c r="M10" s="46">
        <f t="shared" si="3"/>
        <v>-2.6179604261795997E-2</v>
      </c>
      <c r="N10" s="1"/>
      <c r="O10" s="1"/>
      <c r="P10" s="1"/>
      <c r="Q10" s="1"/>
      <c r="R10" s="1"/>
      <c r="S10" s="1"/>
      <c r="T10" s="1"/>
      <c r="U10" s="1"/>
      <c r="V10" s="1"/>
      <c r="W10" s="1"/>
      <c r="X10" s="1"/>
      <c r="Y10" s="1"/>
      <c r="Z10" s="1"/>
      <c r="AA10" s="1"/>
    </row>
    <row r="11" spans="1:27" ht="18.95" customHeight="1" x14ac:dyDescent="0.2">
      <c r="A11" s="54" t="s">
        <v>48</v>
      </c>
      <c r="B11" s="144">
        <v>2214</v>
      </c>
      <c r="C11" s="145">
        <v>2322</v>
      </c>
      <c r="D11" s="43">
        <f t="shared" si="0"/>
        <v>4.8780487804878092E-2</v>
      </c>
      <c r="E11" s="39">
        <v>54</v>
      </c>
      <c r="F11" s="42">
        <v>29</v>
      </c>
      <c r="G11" s="43">
        <f t="shared" si="1"/>
        <v>-0.46296296296296291</v>
      </c>
      <c r="H11" s="42">
        <v>211</v>
      </c>
      <c r="I11" s="42">
        <v>209</v>
      </c>
      <c r="J11" s="43">
        <f t="shared" si="2"/>
        <v>-9.4786729857819774E-3</v>
      </c>
      <c r="K11" s="42">
        <v>2584</v>
      </c>
      <c r="L11" s="42">
        <v>2763</v>
      </c>
      <c r="M11" s="46">
        <f t="shared" si="3"/>
        <v>6.9272445820433459E-2</v>
      </c>
      <c r="N11" s="1"/>
      <c r="O11" s="1"/>
      <c r="P11" s="1"/>
      <c r="Q11" s="1"/>
      <c r="R11" s="1"/>
      <c r="S11" s="1"/>
      <c r="T11" s="1"/>
      <c r="U11" s="1"/>
      <c r="V11" s="1"/>
      <c r="W11" s="1"/>
      <c r="X11" s="1"/>
      <c r="Y11" s="1"/>
      <c r="Z11" s="1"/>
      <c r="AA11" s="1"/>
    </row>
    <row r="12" spans="1:27" ht="18.95" customHeight="1" x14ac:dyDescent="0.2">
      <c r="A12" s="54" t="s">
        <v>49</v>
      </c>
      <c r="B12" s="144">
        <v>2122</v>
      </c>
      <c r="C12" s="145">
        <v>2206</v>
      </c>
      <c r="D12" s="43">
        <f t="shared" si="0"/>
        <v>3.9585296889726562E-2</v>
      </c>
      <c r="E12" s="39">
        <v>44</v>
      </c>
      <c r="F12" s="42">
        <v>45</v>
      </c>
      <c r="G12" s="43">
        <f t="shared" si="1"/>
        <v>2.2727272727272707E-2</v>
      </c>
      <c r="H12" s="42">
        <v>212</v>
      </c>
      <c r="I12" s="42">
        <v>198</v>
      </c>
      <c r="J12" s="43">
        <f t="shared" si="2"/>
        <v>-6.6037735849056589E-2</v>
      </c>
      <c r="K12" s="42">
        <v>2470</v>
      </c>
      <c r="L12" s="42">
        <v>2657</v>
      </c>
      <c r="M12" s="46">
        <f t="shared" si="3"/>
        <v>7.570850202429158E-2</v>
      </c>
      <c r="N12" s="1"/>
      <c r="O12" s="1"/>
      <c r="P12" s="1"/>
      <c r="Q12" s="1"/>
      <c r="R12" s="1"/>
      <c r="S12" s="1"/>
      <c r="T12" s="1"/>
      <c r="U12" s="1"/>
      <c r="V12" s="1"/>
      <c r="W12" s="1"/>
      <c r="X12" s="1"/>
      <c r="Y12" s="1"/>
      <c r="Z12" s="1"/>
      <c r="AA12" s="1"/>
    </row>
    <row r="13" spans="1:27" ht="18.95" customHeight="1" thickBot="1" x14ac:dyDescent="0.25">
      <c r="A13" s="11" t="s">
        <v>35</v>
      </c>
      <c r="B13" s="8">
        <f>SUM(B6:B12)</f>
        <v>16583</v>
      </c>
      <c r="C13" s="12">
        <f>SUM(C6:C12)</f>
        <v>17154</v>
      </c>
      <c r="D13" s="32">
        <f>(C13/B13)-1</f>
        <v>3.4432852921666868E-2</v>
      </c>
      <c r="E13" s="8">
        <f>SUM(E6:E12)</f>
        <v>233</v>
      </c>
      <c r="F13" s="12">
        <f>SUM(F6:F12)</f>
        <v>214</v>
      </c>
      <c r="G13" s="32">
        <f>(F13/E13)-1</f>
        <v>-8.1545064377682386E-2</v>
      </c>
      <c r="H13" s="12">
        <f>SUM(H6:H12)</f>
        <v>1128</v>
      </c>
      <c r="I13" s="12">
        <f>SUM(I6:I12)</f>
        <v>1184</v>
      </c>
      <c r="J13" s="32">
        <f>(I13/H13)-1</f>
        <v>4.9645390070921946E-2</v>
      </c>
      <c r="K13" s="12">
        <f>SUM(K6:K12)</f>
        <v>19275</v>
      </c>
      <c r="L13" s="12">
        <f>SUM(L6:L12)</f>
        <v>19967</v>
      </c>
      <c r="M13" s="26">
        <f>(L13/K13)-1</f>
        <v>3.5901426718547347E-2</v>
      </c>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17" spans="1:27" ht="18.9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8.9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row>
    <row r="19" spans="1:27" ht="18.9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row>
    <row r="20" spans="1:27" ht="18.9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18.9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row>
    <row r="22" spans="1:27" ht="18.9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row>
    <row r="23" spans="1:27" ht="18.9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8.9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row>
    <row r="25" spans="1:27"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row>
    <row r="26" spans="1:27"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7" spans="1:27" x14ac:dyDescent="0.2">
      <c r="G37" s="1"/>
    </row>
    <row r="48" spans="1:27" x14ac:dyDescent="0.2">
      <c r="I48" s="1"/>
    </row>
  </sheetData>
  <mergeCells count="5">
    <mergeCell ref="A4:A5"/>
    <mergeCell ref="B4:D4"/>
    <mergeCell ref="E4:G4"/>
    <mergeCell ref="H4:J4"/>
    <mergeCell ref="K4:M4"/>
  </mergeCells>
  <printOptions horizontalCentered="1"/>
  <pageMargins left="0.25" right="0.25" top="0.75" bottom="0.75" header="0.3" footer="0.3"/>
  <pageSetup paperSize="9" scale="86" orientation="portrait" verticalDpi="0" r:id="rId1"/>
  <ignoredErrors>
    <ignoredError sqref="B13:C13 E13:F13 H13:I13 K13:L13" formulaRange="1"/>
    <ignoredError sqref="D13 G13 J1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53214-7B5C-4B81-988E-19470424BCD3}">
  <sheetPr>
    <pageSetUpPr fitToPage="1"/>
  </sheetPr>
  <dimension ref="A1:AA48"/>
  <sheetViews>
    <sheetView showGridLines="0" zoomScaleNormal="100" workbookViewId="0">
      <selection activeCell="J2" sqref="J2"/>
    </sheetView>
  </sheetViews>
  <sheetFormatPr defaultColWidth="9.140625" defaultRowHeight="12" x14ac:dyDescent="0.2"/>
  <cols>
    <col min="1" max="1" width="18.7109375" style="3" customWidth="1"/>
    <col min="2" max="13" width="7.85546875" style="3" customWidth="1"/>
    <col min="14" max="14" width="2.85546875" style="3" customWidth="1"/>
    <col min="15" max="16384" width="9.140625" style="3"/>
  </cols>
  <sheetData>
    <row r="1" spans="1:27" ht="6.75" customHeight="1" x14ac:dyDescent="0.2"/>
    <row r="2" spans="1:27" ht="18.95" customHeight="1" x14ac:dyDescent="0.25">
      <c r="A2" s="14" t="s">
        <v>158</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6" t="s">
        <v>6</v>
      </c>
      <c r="C4" s="246"/>
      <c r="D4" s="246"/>
      <c r="E4" s="245" t="s">
        <v>31</v>
      </c>
      <c r="F4" s="246"/>
      <c r="G4" s="247"/>
      <c r="H4" s="246" t="s">
        <v>18</v>
      </c>
      <c r="I4" s="246"/>
      <c r="J4" s="246"/>
      <c r="K4" s="245"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51</v>
      </c>
      <c r="B6" s="36">
        <v>538</v>
      </c>
      <c r="C6" s="37">
        <v>547</v>
      </c>
      <c r="D6" s="38">
        <f>(C6/B6)-1</f>
        <v>1.6728624535315983E-2</v>
      </c>
      <c r="E6" s="42">
        <v>22</v>
      </c>
      <c r="F6" s="42">
        <v>17</v>
      </c>
      <c r="G6" s="41">
        <f>(F6/E6)-1</f>
        <v>-0.22727272727272729</v>
      </c>
      <c r="H6" s="36">
        <v>61</v>
      </c>
      <c r="I6" s="37">
        <v>53</v>
      </c>
      <c r="J6" s="38">
        <f>(I6/H6)-1</f>
        <v>-0.13114754098360659</v>
      </c>
      <c r="K6" s="42">
        <v>607</v>
      </c>
      <c r="L6" s="42">
        <v>622</v>
      </c>
      <c r="M6" s="46">
        <f>(L6/K6)-1</f>
        <v>2.4711696869851751E-2</v>
      </c>
      <c r="N6" s="1"/>
      <c r="O6" s="1"/>
      <c r="P6" s="1"/>
      <c r="Q6" s="1"/>
      <c r="R6" s="1"/>
      <c r="S6" s="1"/>
      <c r="T6" s="1"/>
      <c r="U6" s="1"/>
      <c r="V6" s="1"/>
      <c r="W6" s="1"/>
      <c r="X6" s="1"/>
      <c r="Y6" s="1"/>
      <c r="Z6" s="1"/>
      <c r="AA6" s="1"/>
    </row>
    <row r="7" spans="1:27" ht="18.95" customHeight="1" x14ac:dyDescent="0.2">
      <c r="A7" s="54" t="s">
        <v>52</v>
      </c>
      <c r="B7" s="39">
        <v>345</v>
      </c>
      <c r="C7" s="42">
        <v>307</v>
      </c>
      <c r="D7" s="43">
        <f t="shared" ref="D7:D13" si="0">(C7/B7)-1</f>
        <v>-0.11014492753623184</v>
      </c>
      <c r="E7" s="42">
        <v>16</v>
      </c>
      <c r="F7" s="42">
        <v>7</v>
      </c>
      <c r="G7" s="41">
        <f t="shared" ref="G7:G13" si="1">(F7/E7)-1</f>
        <v>-0.5625</v>
      </c>
      <c r="H7" s="39">
        <v>45</v>
      </c>
      <c r="I7" s="42">
        <v>34</v>
      </c>
      <c r="J7" s="43">
        <f t="shared" ref="J7:J13" si="2">(I7/H7)-1</f>
        <v>-0.24444444444444446</v>
      </c>
      <c r="K7" s="42">
        <v>394</v>
      </c>
      <c r="L7" s="42">
        <v>348</v>
      </c>
      <c r="M7" s="46">
        <f t="shared" ref="M7:M13" si="3">(L7/K7)-1</f>
        <v>-0.11675126903553301</v>
      </c>
      <c r="N7" s="1"/>
      <c r="O7" s="1"/>
      <c r="P7" s="1"/>
      <c r="Q7" s="1"/>
      <c r="R7" s="1"/>
      <c r="S7" s="1"/>
      <c r="T7" s="1"/>
      <c r="U7" s="1"/>
      <c r="V7" s="1"/>
      <c r="W7" s="1"/>
      <c r="X7" s="1"/>
      <c r="Y7" s="1"/>
      <c r="Z7" s="1"/>
      <c r="AA7" s="1"/>
    </row>
    <row r="8" spans="1:27" ht="18.95" customHeight="1" x14ac:dyDescent="0.2">
      <c r="A8" s="54" t="s">
        <v>53</v>
      </c>
      <c r="B8" s="39">
        <v>1806</v>
      </c>
      <c r="C8" s="42">
        <v>1984</v>
      </c>
      <c r="D8" s="43">
        <f t="shared" si="0"/>
        <v>9.8560354374307879E-2</v>
      </c>
      <c r="E8" s="42">
        <v>26</v>
      </c>
      <c r="F8" s="42">
        <v>29</v>
      </c>
      <c r="G8" s="41">
        <f t="shared" si="1"/>
        <v>0.11538461538461542</v>
      </c>
      <c r="H8" s="39">
        <v>105</v>
      </c>
      <c r="I8" s="42">
        <v>130</v>
      </c>
      <c r="J8" s="43">
        <f t="shared" si="2"/>
        <v>0.23809523809523814</v>
      </c>
      <c r="K8" s="42">
        <v>2124</v>
      </c>
      <c r="L8" s="42">
        <v>2298</v>
      </c>
      <c r="M8" s="46">
        <f t="shared" si="3"/>
        <v>8.1920903954802338E-2</v>
      </c>
      <c r="N8" s="1"/>
      <c r="O8" s="1"/>
      <c r="P8" s="1"/>
      <c r="Q8" s="1"/>
      <c r="R8" s="1"/>
      <c r="S8" s="1"/>
      <c r="T8" s="1"/>
      <c r="U8" s="1"/>
      <c r="V8" s="1"/>
      <c r="W8" s="1"/>
      <c r="X8" s="1"/>
      <c r="Y8" s="1"/>
      <c r="Z8" s="1"/>
      <c r="AA8" s="1"/>
    </row>
    <row r="9" spans="1:27" ht="18.95" customHeight="1" x14ac:dyDescent="0.2">
      <c r="A9" s="54" t="s">
        <v>54</v>
      </c>
      <c r="B9" s="39">
        <v>2718</v>
      </c>
      <c r="C9" s="42">
        <v>2908</v>
      </c>
      <c r="D9" s="43">
        <f t="shared" si="0"/>
        <v>6.9904341427520222E-2</v>
      </c>
      <c r="E9" s="42">
        <v>29</v>
      </c>
      <c r="F9" s="42">
        <v>28</v>
      </c>
      <c r="G9" s="41">
        <f t="shared" si="1"/>
        <v>-3.4482758620689613E-2</v>
      </c>
      <c r="H9" s="39">
        <v>127</v>
      </c>
      <c r="I9" s="42">
        <v>138</v>
      </c>
      <c r="J9" s="43">
        <f t="shared" si="2"/>
        <v>8.6614173228346525E-2</v>
      </c>
      <c r="K9" s="42">
        <v>3147</v>
      </c>
      <c r="L9" s="42">
        <v>3356</v>
      </c>
      <c r="M9" s="46">
        <f t="shared" si="3"/>
        <v>6.6412456307594514E-2</v>
      </c>
      <c r="N9" s="1"/>
      <c r="O9" s="1"/>
      <c r="P9" s="1"/>
      <c r="Q9" s="1"/>
      <c r="R9" s="1"/>
      <c r="S9" s="1"/>
      <c r="T9" s="1"/>
      <c r="U9" s="1"/>
      <c r="V9" s="1"/>
      <c r="W9" s="1"/>
      <c r="X9" s="1"/>
      <c r="Y9" s="1"/>
      <c r="Z9" s="1"/>
      <c r="AA9" s="1"/>
    </row>
    <row r="10" spans="1:27" ht="18.95" customHeight="1" x14ac:dyDescent="0.2">
      <c r="A10" s="54" t="s">
        <v>55</v>
      </c>
      <c r="B10" s="39">
        <v>3032</v>
      </c>
      <c r="C10" s="42">
        <v>3125</v>
      </c>
      <c r="D10" s="43">
        <f t="shared" si="0"/>
        <v>3.0672823218997447E-2</v>
      </c>
      <c r="E10" s="42">
        <v>26</v>
      </c>
      <c r="F10" s="42">
        <v>25</v>
      </c>
      <c r="G10" s="41">
        <f t="shared" si="1"/>
        <v>-3.8461538461538436E-2</v>
      </c>
      <c r="H10" s="39">
        <v>200</v>
      </c>
      <c r="I10" s="42">
        <v>198</v>
      </c>
      <c r="J10" s="43">
        <f t="shared" si="2"/>
        <v>-1.0000000000000009E-2</v>
      </c>
      <c r="K10" s="42">
        <v>3484</v>
      </c>
      <c r="L10" s="42">
        <v>3704</v>
      </c>
      <c r="M10" s="46">
        <f t="shared" si="3"/>
        <v>6.3145809414466125E-2</v>
      </c>
      <c r="N10" s="1"/>
      <c r="O10" s="1"/>
      <c r="P10" s="1"/>
      <c r="Q10" s="1"/>
      <c r="R10" s="1"/>
      <c r="S10" s="1"/>
      <c r="T10" s="1"/>
      <c r="U10" s="1"/>
      <c r="V10" s="1"/>
      <c r="W10" s="1"/>
      <c r="X10" s="1"/>
      <c r="Y10" s="1"/>
      <c r="Z10" s="1"/>
      <c r="AA10" s="1"/>
    </row>
    <row r="11" spans="1:27" ht="18.95" customHeight="1" x14ac:dyDescent="0.2">
      <c r="A11" s="54" t="s">
        <v>56</v>
      </c>
      <c r="B11" s="39">
        <v>3695</v>
      </c>
      <c r="C11" s="42">
        <v>3687</v>
      </c>
      <c r="D11" s="43">
        <f t="shared" si="0"/>
        <v>-2.1650879566982306E-3</v>
      </c>
      <c r="E11" s="42">
        <v>32</v>
      </c>
      <c r="F11" s="42">
        <v>43</v>
      </c>
      <c r="G11" s="41">
        <f t="shared" si="1"/>
        <v>0.34375</v>
      </c>
      <c r="H11" s="39">
        <v>236</v>
      </c>
      <c r="I11" s="42">
        <v>260</v>
      </c>
      <c r="J11" s="43">
        <f t="shared" si="2"/>
        <v>0.10169491525423724</v>
      </c>
      <c r="K11" s="42">
        <v>4397</v>
      </c>
      <c r="L11" s="42">
        <v>4296</v>
      </c>
      <c r="M11" s="46">
        <f t="shared" si="3"/>
        <v>-2.2970206959290418E-2</v>
      </c>
      <c r="N11" s="1"/>
      <c r="O11" s="1"/>
      <c r="P11" s="1"/>
      <c r="Q11" s="1"/>
      <c r="R11" s="1"/>
      <c r="S11" s="1"/>
      <c r="T11" s="1"/>
      <c r="U11" s="1"/>
      <c r="V11" s="1"/>
      <c r="W11" s="1"/>
      <c r="X11" s="1"/>
      <c r="Y11" s="1"/>
      <c r="Z11" s="1"/>
      <c r="AA11" s="1"/>
    </row>
    <row r="12" spans="1:27" ht="18.95" customHeight="1" x14ac:dyDescent="0.2">
      <c r="A12" s="54" t="s">
        <v>57</v>
      </c>
      <c r="B12" s="39">
        <v>3219</v>
      </c>
      <c r="C12" s="42">
        <v>3326</v>
      </c>
      <c r="D12" s="43">
        <f t="shared" si="0"/>
        <v>3.3240136688412525E-2</v>
      </c>
      <c r="E12" s="42">
        <v>51</v>
      </c>
      <c r="F12" s="42">
        <v>45</v>
      </c>
      <c r="G12" s="41">
        <f t="shared" si="1"/>
        <v>-0.11764705882352944</v>
      </c>
      <c r="H12" s="39">
        <v>251</v>
      </c>
      <c r="I12" s="42">
        <v>252</v>
      </c>
      <c r="J12" s="43">
        <f t="shared" si="2"/>
        <v>3.9840637450199168E-3</v>
      </c>
      <c r="K12" s="42">
        <v>3700</v>
      </c>
      <c r="L12" s="42">
        <v>3881</v>
      </c>
      <c r="M12" s="46">
        <f t="shared" si="3"/>
        <v>4.8918918918918974E-2</v>
      </c>
      <c r="N12" s="1"/>
      <c r="O12" s="1"/>
      <c r="P12" s="1"/>
      <c r="Q12" s="1"/>
      <c r="R12" s="1"/>
      <c r="S12" s="1"/>
      <c r="T12" s="1"/>
      <c r="U12" s="1"/>
      <c r="V12" s="1"/>
      <c r="W12" s="1"/>
      <c r="X12" s="1"/>
      <c r="Y12" s="1"/>
      <c r="Z12" s="1"/>
      <c r="AA12" s="1"/>
    </row>
    <row r="13" spans="1:27" ht="18.95" customHeight="1" x14ac:dyDescent="0.2">
      <c r="A13" s="54" t="s">
        <v>140</v>
      </c>
      <c r="B13" s="39">
        <v>1230</v>
      </c>
      <c r="C13" s="42">
        <v>1270</v>
      </c>
      <c r="D13" s="43">
        <f t="shared" si="0"/>
        <v>3.2520325203251987E-2</v>
      </c>
      <c r="E13" s="42">
        <v>31</v>
      </c>
      <c r="F13" s="42">
        <v>20</v>
      </c>
      <c r="G13" s="41">
        <f t="shared" si="1"/>
        <v>-0.35483870967741937</v>
      </c>
      <c r="H13" s="39">
        <v>103</v>
      </c>
      <c r="I13" s="42">
        <v>119</v>
      </c>
      <c r="J13" s="43">
        <f t="shared" si="2"/>
        <v>0.15533980582524265</v>
      </c>
      <c r="K13" s="42">
        <v>1422</v>
      </c>
      <c r="L13" s="42">
        <v>1462</v>
      </c>
      <c r="M13" s="46">
        <f t="shared" si="3"/>
        <v>2.8129395218002839E-2</v>
      </c>
      <c r="N13" s="1"/>
      <c r="O13" s="1"/>
      <c r="P13" s="1"/>
      <c r="Q13" s="1"/>
      <c r="R13" s="1"/>
      <c r="S13" s="1"/>
      <c r="T13" s="1"/>
      <c r="U13" s="1"/>
      <c r="V13" s="1"/>
      <c r="W13" s="1"/>
      <c r="X13" s="1"/>
      <c r="Y13" s="1"/>
      <c r="Z13" s="1"/>
      <c r="AA13" s="1"/>
    </row>
    <row r="14" spans="1:27" ht="18.95" customHeight="1" thickBot="1" x14ac:dyDescent="0.25">
      <c r="A14" s="11" t="s">
        <v>35</v>
      </c>
      <c r="B14" s="8">
        <f>SUM(B6:B13)</f>
        <v>16583</v>
      </c>
      <c r="C14" s="12">
        <f>SUM(C6:C13)</f>
        <v>17154</v>
      </c>
      <c r="D14" s="32">
        <f>(C14/B14)-1</f>
        <v>3.4432852921666868E-2</v>
      </c>
      <c r="E14" s="12">
        <f>SUM(E6:E13)</f>
        <v>233</v>
      </c>
      <c r="F14" s="12">
        <f>SUM(F6:F13)</f>
        <v>214</v>
      </c>
      <c r="G14" s="26">
        <f>(F14/E14)-1</f>
        <v>-8.1545064377682386E-2</v>
      </c>
      <c r="H14" s="8">
        <f>SUM(H6:H13)</f>
        <v>1128</v>
      </c>
      <c r="I14" s="12">
        <f>SUM(I6:I13)</f>
        <v>1184</v>
      </c>
      <c r="J14" s="32">
        <f>(I14/H14)-1</f>
        <v>4.9645390070921946E-2</v>
      </c>
      <c r="K14" s="12">
        <f>SUM(K6:K13)</f>
        <v>19275</v>
      </c>
      <c r="L14" s="12">
        <f>SUM(L6:L13)</f>
        <v>19967</v>
      </c>
      <c r="M14" s="26">
        <f>(L14/K14)-1</f>
        <v>3.5901426718547347E-2</v>
      </c>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7" spans="7:9" x14ac:dyDescent="0.2">
      <c r="G37" s="1"/>
    </row>
    <row r="48" spans="7:9" x14ac:dyDescent="0.2">
      <c r="I48"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5" orientation="portrait" verticalDpi="0" r:id="rId1"/>
  <ignoredErrors>
    <ignoredError sqref="B14:C14 E14:F14 H14:I14 K14:L14" formulaRange="1"/>
    <ignoredError sqref="D14 G14 J14"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B1EE-8EA8-447F-A172-8EA1173EAE05}">
  <sheetPr>
    <pageSetUpPr fitToPage="1"/>
  </sheetPr>
  <dimension ref="A1:AA47"/>
  <sheetViews>
    <sheetView showGridLines="0" zoomScaleNormal="100" workbookViewId="0"/>
  </sheetViews>
  <sheetFormatPr defaultColWidth="9.140625" defaultRowHeight="12" x14ac:dyDescent="0.2"/>
  <cols>
    <col min="1" max="1" width="18.7109375" style="3" customWidth="1"/>
    <col min="2" max="6" width="7.85546875" style="3" customWidth="1"/>
    <col min="7" max="7" width="9.140625" style="3" customWidth="1"/>
    <col min="8" max="9" width="7.85546875" style="3" customWidth="1"/>
    <col min="10" max="10" width="8.140625" style="3" customWidth="1"/>
    <col min="11" max="13" width="7.85546875" style="3" customWidth="1"/>
    <col min="14" max="14" width="2.28515625" style="3" customWidth="1"/>
    <col min="15" max="16384" width="9.140625" style="3"/>
  </cols>
  <sheetData>
    <row r="1" spans="1:27" ht="6.75" customHeight="1" x14ac:dyDescent="0.2"/>
    <row r="2" spans="1:27" ht="18.95" customHeight="1" x14ac:dyDescent="0.25">
      <c r="A2" s="14" t="s">
        <v>159</v>
      </c>
      <c r="B2" s="15"/>
      <c r="C2" s="2"/>
      <c r="D2" s="2"/>
      <c r="E2" s="2"/>
      <c r="F2" s="1"/>
      <c r="G2" s="1"/>
      <c r="H2" s="1"/>
      <c r="I2" s="1"/>
      <c r="J2" s="1"/>
      <c r="K2" s="1"/>
      <c r="L2" s="1"/>
      <c r="M2" s="1"/>
      <c r="N2" s="1"/>
      <c r="O2" s="1"/>
      <c r="P2" s="1"/>
      <c r="Q2" s="1"/>
      <c r="R2" s="1"/>
      <c r="S2" s="1"/>
      <c r="T2" s="1"/>
      <c r="U2" s="1"/>
      <c r="V2" s="1"/>
      <c r="W2" s="1"/>
      <c r="X2" s="1"/>
      <c r="Y2" s="1"/>
      <c r="Z2" s="1"/>
      <c r="AA2" s="1"/>
    </row>
    <row r="3" spans="1:27" ht="18.95" customHeight="1" thickBot="1" x14ac:dyDescent="0.25">
      <c r="A3" s="2"/>
      <c r="B3" s="2"/>
      <c r="C3" s="2"/>
      <c r="D3" s="2"/>
      <c r="E3" s="2"/>
      <c r="F3" s="1"/>
      <c r="G3" s="1"/>
      <c r="H3" s="1"/>
      <c r="I3" s="1"/>
      <c r="J3" s="1"/>
      <c r="K3" s="1"/>
      <c r="L3" s="1"/>
      <c r="M3" s="1"/>
      <c r="N3" s="1"/>
      <c r="O3" s="1"/>
      <c r="P3" s="1"/>
      <c r="Q3" s="1"/>
      <c r="R3" s="1"/>
      <c r="S3" s="1"/>
      <c r="T3" s="1"/>
      <c r="U3" s="1"/>
      <c r="V3" s="1"/>
      <c r="W3" s="1"/>
      <c r="X3" s="1"/>
      <c r="Y3" s="1"/>
      <c r="Z3" s="1"/>
      <c r="AA3" s="1"/>
    </row>
    <row r="4" spans="1:27" ht="18.95" customHeight="1" x14ac:dyDescent="0.2">
      <c r="A4" s="243" t="str">
        <f>+'1'!A4</f>
        <v>Janeiro-junho</v>
      </c>
      <c r="B4" s="245" t="s">
        <v>6</v>
      </c>
      <c r="C4" s="246"/>
      <c r="D4" s="247"/>
      <c r="E4" s="245" t="s">
        <v>31</v>
      </c>
      <c r="F4" s="246"/>
      <c r="G4" s="247"/>
      <c r="H4" s="246" t="s">
        <v>18</v>
      </c>
      <c r="I4" s="246"/>
      <c r="J4" s="246"/>
      <c r="K4" s="245" t="s">
        <v>20</v>
      </c>
      <c r="L4" s="246"/>
      <c r="M4" s="246"/>
      <c r="N4" s="1"/>
      <c r="O4" s="1"/>
      <c r="P4" s="1"/>
      <c r="Q4" s="1"/>
      <c r="R4" s="1"/>
      <c r="S4" s="1"/>
      <c r="T4" s="1"/>
      <c r="U4" s="1"/>
      <c r="V4" s="1"/>
      <c r="W4" s="1"/>
      <c r="X4" s="1"/>
      <c r="Y4" s="1"/>
      <c r="Z4" s="1"/>
      <c r="AA4" s="1"/>
    </row>
    <row r="5" spans="1:27" ht="30" customHeight="1" x14ac:dyDescent="0.2">
      <c r="A5" s="244"/>
      <c r="B5" s="114">
        <v>2023</v>
      </c>
      <c r="C5" s="115">
        <v>2024</v>
      </c>
      <c r="D5" s="116" t="s">
        <v>187</v>
      </c>
      <c r="E5" s="114">
        <v>2023</v>
      </c>
      <c r="F5" s="115">
        <v>2024</v>
      </c>
      <c r="G5" s="116" t="s">
        <v>187</v>
      </c>
      <c r="H5" s="114">
        <v>2023</v>
      </c>
      <c r="I5" s="115">
        <v>2024</v>
      </c>
      <c r="J5" s="116" t="s">
        <v>187</v>
      </c>
      <c r="K5" s="114">
        <v>2023</v>
      </c>
      <c r="L5" s="115">
        <v>2024</v>
      </c>
      <c r="M5" s="116" t="s">
        <v>187</v>
      </c>
      <c r="N5" s="1"/>
      <c r="O5" s="1"/>
      <c r="P5" s="1"/>
      <c r="Q5" s="1"/>
      <c r="R5" s="1"/>
      <c r="S5" s="1"/>
      <c r="T5" s="1"/>
      <c r="U5" s="1"/>
      <c r="V5" s="1"/>
      <c r="W5" s="1"/>
      <c r="X5" s="1"/>
      <c r="Y5" s="1"/>
      <c r="Z5" s="1"/>
      <c r="AA5" s="1"/>
    </row>
    <row r="6" spans="1:27" ht="18.95" customHeight="1" x14ac:dyDescent="0.2">
      <c r="A6" s="54" t="s">
        <v>58</v>
      </c>
      <c r="B6" s="36">
        <v>14688</v>
      </c>
      <c r="C6" s="37">
        <v>13590</v>
      </c>
      <c r="D6" s="38">
        <f>(C6/B6)-1</f>
        <v>-7.475490196078427E-2</v>
      </c>
      <c r="E6" s="42">
        <v>210</v>
      </c>
      <c r="F6" s="42">
        <v>175</v>
      </c>
      <c r="G6" s="41">
        <f>(F6/E6)-1</f>
        <v>-0.16666666666666663</v>
      </c>
      <c r="H6" s="36">
        <v>1038</v>
      </c>
      <c r="I6" s="37">
        <v>992</v>
      </c>
      <c r="J6" s="38">
        <f>(I6/H6)-1</f>
        <v>-4.4315992292870865E-2</v>
      </c>
      <c r="K6" s="42">
        <v>16962</v>
      </c>
      <c r="L6" s="42">
        <v>15659</v>
      </c>
      <c r="M6" s="41">
        <f>(L6/K6)-1</f>
        <v>-7.6818771371300554E-2</v>
      </c>
      <c r="N6" s="1"/>
      <c r="O6" s="1"/>
      <c r="P6" s="1"/>
      <c r="Q6" s="1"/>
      <c r="R6" s="1"/>
      <c r="S6" s="1"/>
      <c r="T6" s="1"/>
      <c r="U6" s="1"/>
      <c r="V6" s="1"/>
      <c r="W6" s="1"/>
      <c r="X6" s="1"/>
      <c r="Y6" s="1"/>
      <c r="Z6" s="1"/>
      <c r="AA6" s="1"/>
    </row>
    <row r="7" spans="1:27" ht="18.95" customHeight="1" x14ac:dyDescent="0.2">
      <c r="A7" s="54" t="s">
        <v>59</v>
      </c>
      <c r="B7" s="39">
        <v>1807</v>
      </c>
      <c r="C7" s="42">
        <v>3409</v>
      </c>
      <c r="D7" s="43">
        <f t="shared" ref="D7:D12" si="0">(C7/B7)-1</f>
        <v>0.88655229662423918</v>
      </c>
      <c r="E7" s="42">
        <v>19</v>
      </c>
      <c r="F7" s="42">
        <v>35</v>
      </c>
      <c r="G7" s="41">
        <f t="shared" ref="G7:G9" si="1">(F7/E7)-1</f>
        <v>0.84210526315789469</v>
      </c>
      <c r="H7" s="39">
        <v>85</v>
      </c>
      <c r="I7" s="42">
        <v>181</v>
      </c>
      <c r="J7" s="43">
        <f t="shared" ref="J7:J9" si="2">(I7/H7)-1</f>
        <v>1.1294117647058823</v>
      </c>
      <c r="K7" s="42">
        <v>2198</v>
      </c>
      <c r="L7" s="42">
        <v>4126</v>
      </c>
      <c r="M7" s="41">
        <f t="shared" ref="M7:M12" si="3">(L7/K7)-1</f>
        <v>0.87716105550500445</v>
      </c>
      <c r="N7" s="1"/>
      <c r="O7" s="1"/>
      <c r="P7" s="1"/>
      <c r="Q7" s="1"/>
      <c r="R7" s="1"/>
      <c r="S7" s="1"/>
      <c r="T7" s="1"/>
      <c r="U7" s="1"/>
      <c r="V7" s="1"/>
      <c r="W7" s="1"/>
      <c r="X7" s="1"/>
      <c r="Y7" s="1"/>
      <c r="Z7" s="1"/>
      <c r="AA7" s="1"/>
    </row>
    <row r="8" spans="1:27" ht="18.95" customHeight="1" x14ac:dyDescent="0.2">
      <c r="A8" s="54" t="s">
        <v>60</v>
      </c>
      <c r="B8" s="39">
        <v>43</v>
      </c>
      <c r="C8" s="42">
        <v>80</v>
      </c>
      <c r="D8" s="43">
        <f t="shared" si="0"/>
        <v>0.86046511627906974</v>
      </c>
      <c r="E8" s="42">
        <v>2</v>
      </c>
      <c r="F8" s="42">
        <v>2</v>
      </c>
      <c r="G8" s="41">
        <f t="shared" si="1"/>
        <v>0</v>
      </c>
      <c r="H8" s="39">
        <v>4</v>
      </c>
      <c r="I8" s="42">
        <v>7</v>
      </c>
      <c r="J8" s="43">
        <f t="shared" si="2"/>
        <v>0.75</v>
      </c>
      <c r="K8" s="42">
        <v>64</v>
      </c>
      <c r="L8" s="42">
        <v>91</v>
      </c>
      <c r="M8" s="41">
        <f t="shared" si="3"/>
        <v>0.421875</v>
      </c>
      <c r="N8" s="1"/>
      <c r="O8" s="1"/>
      <c r="P8" s="1"/>
      <c r="Q8" s="1"/>
      <c r="R8" s="1"/>
      <c r="S8" s="1"/>
      <c r="T8" s="1"/>
      <c r="U8" s="1"/>
      <c r="V8" s="1"/>
      <c r="W8" s="1"/>
      <c r="X8" s="1"/>
      <c r="Y8" s="1"/>
      <c r="Z8" s="1"/>
      <c r="AA8" s="1"/>
    </row>
    <row r="9" spans="1:27" ht="18.95" customHeight="1" x14ac:dyDescent="0.2">
      <c r="A9" s="54" t="s">
        <v>61</v>
      </c>
      <c r="B9" s="39">
        <v>15</v>
      </c>
      <c r="C9" s="42">
        <v>26</v>
      </c>
      <c r="D9" s="43">
        <f t="shared" si="0"/>
        <v>0.73333333333333339</v>
      </c>
      <c r="E9" s="42">
        <v>2</v>
      </c>
      <c r="F9" s="42">
        <v>2</v>
      </c>
      <c r="G9" s="41">
        <f t="shared" si="1"/>
        <v>0</v>
      </c>
      <c r="H9" s="39">
        <v>1</v>
      </c>
      <c r="I9" s="42">
        <v>1</v>
      </c>
      <c r="J9" s="43">
        <f t="shared" si="2"/>
        <v>0</v>
      </c>
      <c r="K9" s="42">
        <v>16</v>
      </c>
      <c r="L9" s="42">
        <v>26</v>
      </c>
      <c r="M9" s="41">
        <f t="shared" si="3"/>
        <v>0.625</v>
      </c>
      <c r="N9" s="1"/>
      <c r="O9" s="1"/>
      <c r="P9" s="1"/>
      <c r="Q9" s="1"/>
      <c r="R9" s="1"/>
      <c r="S9" s="1"/>
      <c r="T9" s="1"/>
      <c r="U9" s="1"/>
      <c r="V9" s="1"/>
      <c r="W9" s="1"/>
      <c r="X9" s="1"/>
      <c r="Y9" s="1"/>
      <c r="Z9" s="1"/>
      <c r="AA9" s="1"/>
    </row>
    <row r="10" spans="1:27" ht="18.95" customHeight="1" x14ac:dyDescent="0.2">
      <c r="A10" s="54" t="s">
        <v>62</v>
      </c>
      <c r="B10" s="39">
        <v>12</v>
      </c>
      <c r="C10" s="42">
        <v>5</v>
      </c>
      <c r="D10" s="43">
        <f t="shared" si="0"/>
        <v>-0.58333333333333326</v>
      </c>
      <c r="E10" s="42">
        <v>0</v>
      </c>
      <c r="F10" s="42">
        <v>0</v>
      </c>
      <c r="G10" s="41" t="s">
        <v>132</v>
      </c>
      <c r="H10" s="39">
        <v>0</v>
      </c>
      <c r="I10" s="42">
        <v>0</v>
      </c>
      <c r="J10" s="43" t="s">
        <v>132</v>
      </c>
      <c r="K10" s="42">
        <v>14</v>
      </c>
      <c r="L10" s="42">
        <v>11</v>
      </c>
      <c r="M10" s="41">
        <f t="shared" si="3"/>
        <v>-0.2142857142857143</v>
      </c>
      <c r="N10" s="1"/>
      <c r="O10" s="1"/>
      <c r="P10" s="1"/>
      <c r="Q10" s="1"/>
      <c r="R10" s="1"/>
      <c r="S10" s="1"/>
      <c r="T10" s="1"/>
      <c r="U10" s="1"/>
      <c r="V10" s="1"/>
      <c r="W10" s="1"/>
      <c r="X10" s="1"/>
      <c r="Y10" s="1"/>
      <c r="Z10" s="1"/>
      <c r="AA10" s="1"/>
    </row>
    <row r="11" spans="1:27" ht="18.95" customHeight="1" x14ac:dyDescent="0.2">
      <c r="A11" s="54" t="s">
        <v>63</v>
      </c>
      <c r="B11" s="39">
        <v>7</v>
      </c>
      <c r="C11" s="42">
        <v>19</v>
      </c>
      <c r="D11" s="43">
        <f t="shared" si="0"/>
        <v>1.7142857142857144</v>
      </c>
      <c r="E11" s="42">
        <v>0</v>
      </c>
      <c r="F11" s="42">
        <v>0</v>
      </c>
      <c r="G11" s="41" t="s">
        <v>132</v>
      </c>
      <c r="H11" s="39">
        <v>0</v>
      </c>
      <c r="I11" s="42">
        <v>1</v>
      </c>
      <c r="J11" s="43" t="s">
        <v>132</v>
      </c>
      <c r="K11" s="42">
        <v>10</v>
      </c>
      <c r="L11" s="42">
        <v>30</v>
      </c>
      <c r="M11" s="41">
        <f t="shared" si="3"/>
        <v>2</v>
      </c>
      <c r="N11" s="1"/>
      <c r="O11" s="1"/>
      <c r="P11" s="1"/>
      <c r="Q11" s="1"/>
      <c r="R11" s="1"/>
      <c r="S11" s="1"/>
      <c r="T11" s="1"/>
      <c r="U11" s="1"/>
      <c r="V11" s="1"/>
      <c r="W11" s="1"/>
      <c r="X11" s="1"/>
      <c r="Y11" s="1"/>
      <c r="Z11" s="1"/>
      <c r="AA11" s="1"/>
    </row>
    <row r="12" spans="1:27" ht="18.95" customHeight="1" x14ac:dyDescent="0.2">
      <c r="A12" s="54" t="s">
        <v>64</v>
      </c>
      <c r="B12" s="39">
        <v>11</v>
      </c>
      <c r="C12" s="42">
        <v>25</v>
      </c>
      <c r="D12" s="43">
        <f t="shared" si="0"/>
        <v>1.2727272727272729</v>
      </c>
      <c r="E12" s="42">
        <v>0</v>
      </c>
      <c r="F12" s="42">
        <v>0</v>
      </c>
      <c r="G12" s="41" t="s">
        <v>132</v>
      </c>
      <c r="H12" s="39">
        <v>0</v>
      </c>
      <c r="I12" s="42">
        <v>2</v>
      </c>
      <c r="J12" s="143" t="s">
        <v>132</v>
      </c>
      <c r="K12" s="42">
        <v>11</v>
      </c>
      <c r="L12" s="42">
        <v>24</v>
      </c>
      <c r="M12" s="41">
        <f t="shared" si="3"/>
        <v>1.1818181818181817</v>
      </c>
      <c r="N12" s="1"/>
      <c r="O12" s="1"/>
      <c r="P12" s="1"/>
      <c r="Q12" s="1"/>
      <c r="R12" s="1"/>
      <c r="S12" s="1"/>
      <c r="T12" s="1"/>
      <c r="U12" s="1"/>
      <c r="V12" s="1"/>
      <c r="W12" s="1"/>
      <c r="X12" s="1"/>
      <c r="Y12" s="1"/>
      <c r="Z12" s="1"/>
      <c r="AA12" s="1"/>
    </row>
    <row r="13" spans="1:27" ht="18.95" customHeight="1" thickBot="1" x14ac:dyDescent="0.25">
      <c r="A13" s="11" t="s">
        <v>35</v>
      </c>
      <c r="B13" s="8">
        <f>SUM(B6:B12)</f>
        <v>16583</v>
      </c>
      <c r="C13" s="12">
        <f>SUM(C6:C12)</f>
        <v>17154</v>
      </c>
      <c r="D13" s="32">
        <f>(C13/B13)-1</f>
        <v>3.4432852921666868E-2</v>
      </c>
      <c r="E13" s="12">
        <f>SUM(E6:E12)</f>
        <v>233</v>
      </c>
      <c r="F13" s="12">
        <f>SUM(F6:F12)</f>
        <v>214</v>
      </c>
      <c r="G13" s="26">
        <f>(F13/E13)-1</f>
        <v>-8.1545064377682386E-2</v>
      </c>
      <c r="H13" s="8">
        <f>SUM(H6:H12)</f>
        <v>1128</v>
      </c>
      <c r="I13" s="12">
        <f>SUM(I6:I12)</f>
        <v>1184</v>
      </c>
      <c r="J13" s="32">
        <f>(I13/H13)-1</f>
        <v>4.9645390070921946E-2</v>
      </c>
      <c r="K13" s="12">
        <f>SUM(K6:K12)</f>
        <v>19275</v>
      </c>
      <c r="L13" s="12">
        <f>SUM(L6:L12)</f>
        <v>19967</v>
      </c>
      <c r="M13" s="26">
        <f>(L13/K13)-1</f>
        <v>3.5901426718547347E-2</v>
      </c>
      <c r="N13" s="1"/>
      <c r="O13" s="1"/>
      <c r="P13" s="1"/>
      <c r="Q13" s="1"/>
      <c r="R13" s="1"/>
      <c r="S13" s="1"/>
      <c r="T13" s="1"/>
      <c r="U13" s="1"/>
      <c r="V13" s="1"/>
      <c r="W13" s="1"/>
      <c r="X13" s="1"/>
      <c r="Y13" s="1"/>
      <c r="Z13" s="1"/>
      <c r="AA13" s="1"/>
    </row>
    <row r="14" spans="1:27" ht="18.9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row>
    <row r="15" spans="1:27" ht="18.9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row>
    <row r="16" spans="1:27" ht="18.9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row>
    <row r="36" spans="7:9" x14ac:dyDescent="0.2">
      <c r="G36" s="1"/>
    </row>
    <row r="47" spans="7:9" x14ac:dyDescent="0.2">
      <c r="I47" s="1"/>
    </row>
  </sheetData>
  <mergeCells count="5">
    <mergeCell ref="A4:A5"/>
    <mergeCell ref="B4:D4"/>
    <mergeCell ref="E4:G4"/>
    <mergeCell ref="H4:J4"/>
    <mergeCell ref="K4:M4"/>
  </mergeCells>
  <printOptions horizontalCentered="1"/>
  <pageMargins left="0.23622047244094491" right="0.23622047244094491" top="0.74803149606299213" bottom="0.74803149606299213" header="0.31496062992125984" footer="0.31496062992125984"/>
  <pageSetup paperSize="9" scale="84" orientation="portrait" verticalDpi="0" r:id="rId1"/>
  <ignoredErrors>
    <ignoredError sqref="B13:C13" formulaRange="1"/>
    <ignoredError sqref="D13:M13" formula="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092E1673DA0E4095CB54B370D17A7B" ma:contentTypeVersion="2" ma:contentTypeDescription="Create a new document." ma:contentTypeScope="" ma:versionID="197e4e0c1a2cf5360ed3a41b543a687c">
  <xsd:schema xmlns:xsd="http://www.w3.org/2001/XMLSchema" xmlns:xs="http://www.w3.org/2001/XMLSchema" xmlns:p="http://schemas.microsoft.com/office/2006/metadata/properties" xmlns:ns1="http://schemas.microsoft.com/sharepoint/v3" xmlns:ns2="c9ec503d-6f82-4f91-9403-97106548e09a" targetNamespace="http://schemas.microsoft.com/office/2006/metadata/properties" ma:root="true" ma:fieldsID="dfbbe114dea3b11ee565725848c4e587" ns1:_="" ns2:_="">
    <xsd:import namespace="http://schemas.microsoft.com/sharepoint/v3"/>
    <xsd:import namespace="c9ec503d-6f82-4f91-9403-97106548e09a"/>
    <xsd:element name="properties">
      <xsd:complexType>
        <xsd:sequence>
          <xsd:element name="documentManagement">
            <xsd:complexType>
              <xsd:all>
                <xsd:element ref="ns1:PublishingStartDate" minOccurs="0"/>
                <xsd:element ref="ns1:PublishingExpirationDate" minOccurs="0"/>
                <xsd:element ref="ns2:Ord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ec503d-6f82-4f91-9403-97106548e09a" elementFormDefault="qualified">
    <xsd:import namespace="http://schemas.microsoft.com/office/2006/documentManagement/types"/>
    <xsd:import namespace="http://schemas.microsoft.com/office/infopath/2007/PartnerControls"/>
    <xsd:element name="Ordem" ma:index="10" nillable="true" ma:displayName="Ordem" ma:internalName="Ordem0">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Ordem xmlns="c9ec503d-6f82-4f91-9403-97106548e09a" xsi:nil="true"/>
  </documentManagement>
</p:properties>
</file>

<file path=customXml/itemProps1.xml><?xml version="1.0" encoding="utf-8"?>
<ds:datastoreItem xmlns:ds="http://schemas.openxmlformats.org/officeDocument/2006/customXml" ds:itemID="{87D2B95A-C1F6-426F-8367-4B68CD5EC106}"/>
</file>

<file path=customXml/itemProps2.xml><?xml version="1.0" encoding="utf-8"?>
<ds:datastoreItem xmlns:ds="http://schemas.openxmlformats.org/officeDocument/2006/customXml" ds:itemID="{99016E3B-FA30-4E19-A142-85FDA48A3EE5}"/>
</file>

<file path=customXml/itemProps3.xml><?xml version="1.0" encoding="utf-8"?>
<ds:datastoreItem xmlns:ds="http://schemas.openxmlformats.org/officeDocument/2006/customXml" ds:itemID="{6588E06A-DC60-4EAB-B452-26D2C680F3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25</vt:i4>
      </vt:variant>
    </vt:vector>
  </HeadingPairs>
  <TitlesOfParts>
    <vt:vector size="25" baseType="lpstr">
      <vt:lpstr> Índice</vt:lpstr>
      <vt:lpstr>Siglas</vt:lpstr>
      <vt:lpstr>1</vt:lpstr>
      <vt:lpstr>2</vt:lpstr>
      <vt:lpstr>3</vt:lpstr>
      <vt:lpstr>4 e 5</vt:lpstr>
      <vt:lpstr>6</vt:lpstr>
      <vt:lpstr>7</vt:lpstr>
      <vt:lpstr>8</vt:lpstr>
      <vt:lpstr>9 e 10</vt:lpstr>
      <vt:lpstr>11 e 12</vt:lpstr>
      <vt:lpstr>13 e 14</vt:lpstr>
      <vt:lpstr>15</vt:lpstr>
      <vt:lpstr>16 e 17</vt:lpstr>
      <vt:lpstr>18</vt:lpstr>
      <vt:lpstr>19 e 20</vt:lpstr>
      <vt:lpstr>21</vt:lpstr>
      <vt:lpstr>22</vt:lpstr>
      <vt:lpstr>23</vt:lpstr>
      <vt:lpstr>24</vt:lpstr>
      <vt:lpstr>25</vt:lpstr>
      <vt:lpstr>26</vt:lpstr>
      <vt:lpstr>27</vt:lpstr>
      <vt:lpstr>28</vt:lpstr>
      <vt:lpstr>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ao Relatório de Sinistralidade 24h e fiscalização rodoviária junho de 2024</dc:title>
  <dc:creator>Lisete Pinto Fernandes</dc:creator>
  <cp:lastModifiedBy>Lisete Pinto Fernandes</cp:lastModifiedBy>
  <cp:lastPrinted>2023-11-07T10:26:09Z</cp:lastPrinted>
  <dcterms:created xsi:type="dcterms:W3CDTF">2023-02-10T10:46:51Z</dcterms:created>
  <dcterms:modified xsi:type="dcterms:W3CDTF">2024-09-26T07:56:12Z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0x01010007092E1673DA0E4095CB54B370D17A7B</vt:lpwstr>
  </property>
</Properties>
</file>